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9"/>
  <workbookPr updateLinks="always" defaultThemeVersion="124226"/>
  <mc:AlternateContent xmlns:mc="http://schemas.openxmlformats.org/markup-compatibility/2006">
    <mc:Choice Requires="x15">
      <x15ac:absPath xmlns:x15ac="http://schemas.microsoft.com/office/spreadsheetml/2010/11/ac" url="G:\Drives compartilhados\FECHAMENTOS - Compartilhamento Externo\PROVÍNCIA SWISS PARK\CRI_94E01S_SWISS PARK_ANAPOLIS\052025\"/>
    </mc:Choice>
  </mc:AlternateContent>
  <xr:revisionPtr revIDLastSave="2" documentId="13_ncr:1_{A38927AD-E52D-4A89-8563-574EDF9C64F6}" xr6:coauthVersionLast="47" xr6:coauthVersionMax="47" xr10:uidLastSave="{0183A284-F656-4FC5-A234-2032324801BC}"/>
  <bookViews>
    <workbookView xWindow="-28920" yWindow="-4710" windowWidth="29040" windowHeight="15840" firstSheet="10" activeTab="12" xr2:uid="{00000000-000D-0000-FFFF-FFFF00000000}"/>
  </bookViews>
  <sheets>
    <sheet name="Template" sheetId="9" r:id="rId1"/>
    <sheet name="Resumo" sheetId="1" state="hidden" r:id="rId2"/>
    <sheet name="Recebimento" sheetId="3" r:id="rId3"/>
    <sheet name="Conciliação" sheetId="4" r:id="rId4"/>
    <sheet name="Inadimplência" sheetId="5" r:id="rId5"/>
    <sheet name="Planilha4" sheetId="16" state="hidden" r:id="rId6"/>
    <sheet name="FluxoFuturo" sheetId="13" r:id="rId7"/>
    <sheet name="Quitações" sheetId="7" r:id="rId8"/>
    <sheet name="Recompra" sheetId="8" r:id="rId9"/>
    <sheet name="Elegibilidade" sheetId="10" r:id="rId10"/>
    <sheet name="Vendas" sheetId="12" r:id="rId11"/>
    <sheet name="Esperado mês" sheetId="15" r:id="rId12"/>
    <sheet name="Estoque" sheetId="11" r:id="rId13"/>
    <sheet name="Planilha1" sheetId="17" r:id="rId14"/>
    <sheet name="Base" sheetId="14" state="hidden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xlnm._FilterDatabase" localSheetId="9" hidden="1">Elegibilidade!$A$4:$Q$4</definedName>
    <definedName name="_xlnm._FilterDatabase" localSheetId="11" hidden="1">'Esperado mês'!$A$2:$BR$90</definedName>
    <definedName name="_xlnm._FilterDatabase" localSheetId="12" hidden="1">Estoque!$A$1:$J$503</definedName>
    <definedName name="_xlnm._FilterDatabase" localSheetId="6" hidden="1">FluxoFuturo!$A$2:$GM$101</definedName>
    <definedName name="_xlnm._FilterDatabase" localSheetId="4" hidden="1">Inadimplência!$A$2:$W$11</definedName>
    <definedName name="_xlnm._FilterDatabase" localSheetId="2" hidden="1">Recebimento!$A$2:$AK$311</definedName>
    <definedName name="_xlnm._FilterDatabase" localSheetId="0" hidden="1">Template!$A$78:$D$88</definedName>
    <definedName name="_xlnm._FilterDatabase" localSheetId="10" hidden="1">Vendas!$A$1:$J$1</definedName>
    <definedName name="aa" hidden="1">'[1]Recebiveis - TOTAL'!#REF!</definedName>
    <definedName name="aaa" hidden="1">'[1]Recebiveis - TOTAL'!#REF!</definedName>
    <definedName name="ajuste" localSheetId="0">#REF!</definedName>
    <definedName name="ajuste">#REF!</definedName>
    <definedName name="ajustemora" localSheetId="0">#REF!</definedName>
    <definedName name="ajustemora">#REF!</definedName>
    <definedName name="AMT.SENIOR">OFFSET([2]Fluxo!$U$5,0,0,[2]Fluxo!$E$21)</definedName>
    <definedName name="AMT.SENIOR.CONS">OFFSET([2]Consolidado!$D$4,0,0,COUNTIF([2]Consolidado!$D:$D,"&gt;0"))</definedName>
    <definedName name="AMT.SUB">OFFSET([3]Fluxo!#REF!,0,0,[3]Fluxo!#REF!)</definedName>
    <definedName name="AMT.SUB.CONS">OFFSET([4]Consolidado!$H$4,0,0,COUNTIF([4]Consolidado!$H:$H,"&gt;0"))</definedName>
    <definedName name="ANO">OFFSET([2]Fluxo!$H$5,0,0,[2]Fluxo!$E$7)</definedName>
    <definedName name="ANO.CONS">OFFSET([2]Consolidado!$B$4,0,0,COUNTIF([2]Consolidado!$E:$E,"&gt;0"))</definedName>
    <definedName name="ASYYFDYDTE" hidden="1">'[1]Recebiveis - TOTAL'!#REF!</definedName>
    <definedName name="bbb">OFFSET([3]Fluxo!#REF!,0,0,[3]Fluxo!#REF!)</definedName>
    <definedName name="BJQPKCROOM" hidden="1">'[1]Recebiveis - TOTAL'!#REF!</definedName>
    <definedName name="BUMAFZZGCH" hidden="1">'[1]Recebiveis - TOTAL'!#REF!</definedName>
    <definedName name="cahng">OFFSET([5]Fluxo!#REF!,0,0,[5]Fluxo!#REF!)</definedName>
    <definedName name="cccc">OFFSET([3]Fluxo!#REF!,0,0,[3]Fluxo!#REF!)</definedName>
    <definedName name="cccccc">OFFSET([3]Fluxo!#REF!,0,0,[3]Fluxo!#REF!)</definedName>
    <definedName name="CUSTO">OFFSET([2]Fluxo!$N$5,0,0,[2]Fluxo!$E$21-1)</definedName>
    <definedName name="CUSTO.CONS">OFFSET([2]Consolidado!$J$4,0,0,COUNTIF([2]Consolidado!$J:$J,"&gt;0"))</definedName>
    <definedName name="danalise">[6]PAINEL!$B$4</definedName>
    <definedName name="DATA">OFFSET([2]Fluxo!$I$5,0,0,[2]Fluxo!$E$7)</definedName>
    <definedName name="database" localSheetId="0">Template!$C$5</definedName>
    <definedName name="database">#REF!</definedName>
    <definedName name="datarecompra" localSheetId="0">#REF!</definedName>
    <definedName name="datarecompra">#REF!</definedName>
    <definedName name="datarecompraabril" localSheetId="0">#REF!</definedName>
    <definedName name="datarecompraabril">#REF!</definedName>
    <definedName name="dbase">[7]PAINEL!$B$5</definedName>
    <definedName name="ddddd" hidden="1">'[1]Recebiveis - TOTAL'!#REF!</definedName>
    <definedName name="e">OFFSET([5]Fluxo!#REF!,0,0,[5]Fluxo!#REF!)</definedName>
    <definedName name="ECLIGKLQZY" hidden="1">'[1]Recebiveis - TOTAL'!#REF!</definedName>
    <definedName name="f">OFFSET([3]Fluxo!#REF!,0,0,[3]Fluxo!#REF!)</definedName>
    <definedName name="Feriados">[2]Feriados!$A$2:$A$937</definedName>
    <definedName name="JUROS.SENIOR">OFFSET([2]Fluxo!$T$5,0,0,[2]Fluxo!$E$21)</definedName>
    <definedName name="JUROS.SENIOR.CONS">OFFSET([2]Consolidado!$C$4,0,0,COUNTIF([2]Consolidado!$C:$C,"&gt;0"))</definedName>
    <definedName name="JUROS.SUB">OFFSET([3]Fluxo!#REF!,0,0,[3]Fluxo!#REF!)</definedName>
    <definedName name="JUROS.SUB.CONS">OFFSET([4]Consolidado!$G$4,0,0,COUNTIF([4]Consolidado!$G:$G,"&gt;0"))</definedName>
    <definedName name="LLMAMYQVVV" hidden="1">'[1]Recebiveis - TOTAL'!#REF!</definedName>
    <definedName name="LVEANIXQKT" hidden="1">'[1]Recebiveis - TOTAL'!#REF!</definedName>
    <definedName name="Manaus" hidden="1">'[8]Recebiveis - TOTAL'!#REF!</definedName>
    <definedName name="PERIODO">OFFSET([2]Fluxo!$G$5,0,0,[2]Fluxo!$E$7)</definedName>
    <definedName name="PMT.CARTEIRA">OFFSET([2]Fluxo!$K$5,0,0,[2]Fluxo!$E$7)</definedName>
    <definedName name="PMT.LIQUIDA">OFFSET([2]Fluxo!$P$5,0,0,[2]Fluxo!$E$7+1)</definedName>
    <definedName name="PMT.SENIOR">OFFSET([2]Fluxo!$V$5,0,0,[2]Fluxo!$E$21)</definedName>
    <definedName name="PMT.SENIOR.CONS">OFFSET([2]Consolidado!$E$4,0,0,COUNTIF([2]Consolidado!$E:$E,"&gt;0"))</definedName>
    <definedName name="PMT.SUB">OFFSET([3]Fluxo!#REF!,0,0,[3]Fluxo!#REF!)</definedName>
    <definedName name="PMT.SUB.CONS">OFFSET([4]Consolidado!$I$4,0,0,COUNTIF([4]Consolidado!$I:$I,"&gt;0"))</definedName>
    <definedName name="PPJMBJPBQQ" hidden="1">'[1]Recebiveis - TOTAL'!#REF!</definedName>
    <definedName name="SD.RECEBIVEIS">OFFSET([2]Fluxo!$J$4,0,0,[2]Fluxo!$E$7+1)</definedName>
    <definedName name="SD.RESERVA">OFFSET([2]Fluxo!$O$5,0,0,[2]Fluxo!$E$21-1)</definedName>
    <definedName name="SD.SENIOR">OFFSET([2]Fluxo!$S$4,0,0,[2]Fluxo!$E$21)</definedName>
    <definedName name="SD.SUB">OFFSET([3]Fluxo!#REF!,0,0,[3]Fluxo!#REF!)</definedName>
    <definedName name="SHXSPYDPAC" hidden="1">'[1]Recebiveis - TOTAL'!#REF!</definedName>
    <definedName name="UDWFIWMXXX" hidden="1">'[1]Recebiveis - TOTAL'!#REF!</definedName>
    <definedName name="WWMMFYQSVU" hidden="1">'[1]Recebiveis - TOTAL'!#REF!</definedName>
    <definedName name="xvf">OFFSET(#REF!,0,0,#REF!-1)</definedName>
    <definedName name="zxcc">OFFSET(#REF!,0,0,#REF!)</definedName>
    <definedName name="zxcxz">OFFSET(#REF!,0,0,COUNTIF(#REF!,"&gt;0"))</definedName>
    <definedName name="zxcxzc">OFFSET(#REF!,0,0,#REF!+1)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6" i="9" l="1"/>
  <c r="C100" i="9"/>
  <c r="E8" i="16" l="1"/>
  <c r="F8" i="16" s="1"/>
  <c r="E7" i="16"/>
  <c r="F7" i="16" s="1"/>
  <c r="E6" i="16"/>
  <c r="F6" i="16" s="1"/>
  <c r="E5" i="16"/>
  <c r="F5" i="16" s="1"/>
  <c r="E4" i="16"/>
  <c r="F4" i="16" s="1"/>
  <c r="E3" i="16"/>
  <c r="F3" i="16" s="1"/>
  <c r="E2" i="16"/>
  <c r="F2" i="16" s="1"/>
  <c r="B8" i="16"/>
  <c r="B7" i="16"/>
  <c r="D7" i="16" s="1"/>
  <c r="B6" i="16"/>
  <c r="D6" i="16" s="1"/>
  <c r="B5" i="16"/>
  <c r="D5" i="16" s="1"/>
  <c r="B4" i="16"/>
  <c r="D4" i="16" s="1"/>
  <c r="B3" i="16"/>
  <c r="D3" i="16" s="1"/>
  <c r="B2" i="16"/>
  <c r="D2" i="16" s="1"/>
  <c r="D8" i="16"/>
  <c r="AH1" i="3"/>
  <c r="AG1" i="3"/>
  <c r="AK1" i="15"/>
  <c r="AL1" i="15"/>
  <c r="AM1" i="15"/>
  <c r="Q9" i="13"/>
  <c r="Q11" i="13"/>
  <c r="Q3" i="13"/>
  <c r="Q94" i="13"/>
  <c r="Q56" i="13"/>
  <c r="Q47" i="13"/>
  <c r="Q46" i="13"/>
  <c r="Q58" i="13"/>
  <c r="Q60" i="13"/>
  <c r="Q22" i="13"/>
  <c r="Q97" i="13"/>
  <c r="Q67" i="13"/>
  <c r="Q68" i="13"/>
  <c r="Q16" i="13"/>
  <c r="Q62" i="13"/>
  <c r="Q91" i="13"/>
  <c r="Q14" i="13"/>
  <c r="Q4" i="13"/>
  <c r="Q20" i="13"/>
  <c r="Q17" i="13"/>
  <c r="Q55" i="13"/>
  <c r="Q61" i="13"/>
  <c r="Q63" i="13"/>
  <c r="Q26" i="13"/>
  <c r="Q15" i="13"/>
  <c r="Q30" i="13"/>
  <c r="Q31" i="13"/>
  <c r="Q27" i="13"/>
  <c r="Q70" i="13"/>
  <c r="Q77" i="13"/>
  <c r="Q101" i="13"/>
  <c r="Q24" i="13"/>
  <c r="Q29" i="13"/>
  <c r="Q73" i="13"/>
  <c r="Q69" i="13"/>
  <c r="Q19" i="13"/>
  <c r="Q34" i="13"/>
  <c r="Q33" i="13"/>
  <c r="Q10" i="13"/>
  <c r="Q75" i="13"/>
  <c r="Q79" i="13"/>
  <c r="Q45" i="13"/>
  <c r="Q44" i="13"/>
  <c r="Q89" i="13"/>
  <c r="Q99" i="13"/>
  <c r="Q92" i="13"/>
  <c r="Q96" i="13"/>
  <c r="Q53" i="13"/>
  <c r="Q6" i="13"/>
  <c r="Q40" i="13"/>
  <c r="Q28" i="13"/>
  <c r="Q12" i="13"/>
  <c r="Q23" i="13"/>
  <c r="Q59" i="13"/>
  <c r="Q71" i="13"/>
  <c r="Q72" i="13"/>
  <c r="Q80" i="13"/>
  <c r="Q51" i="13"/>
  <c r="Q78" i="13"/>
  <c r="Q32" i="13"/>
  <c r="Q88" i="13"/>
  <c r="Q39" i="13"/>
  <c r="Q66" i="13"/>
  <c r="Q21" i="13"/>
  <c r="Q65" i="13"/>
  <c r="Q8" i="13"/>
  <c r="Q74" i="13"/>
  <c r="Q52" i="13"/>
  <c r="Q76" i="13"/>
  <c r="Q64" i="13"/>
  <c r="Q95" i="13"/>
  <c r="Q57" i="13"/>
  <c r="Q54" i="13"/>
  <c r="Q98" i="13"/>
  <c r="Q87" i="13"/>
  <c r="Q25" i="13"/>
  <c r="Q38" i="13"/>
  <c r="Q81" i="13"/>
  <c r="Q86" i="13"/>
  <c r="Q85" i="13"/>
  <c r="Q84" i="13"/>
  <c r="Q90" i="13"/>
  <c r="Q37" i="13"/>
  <c r="Q100" i="13"/>
  <c r="Q83" i="13"/>
  <c r="Q82" i="13"/>
  <c r="Q49" i="13"/>
  <c r="Q48" i="13"/>
  <c r="Q50" i="13"/>
  <c r="Q18" i="13"/>
  <c r="Q93" i="13"/>
  <c r="Q13" i="13"/>
  <c r="Q7" i="13"/>
  <c r="Q42" i="13"/>
  <c r="O5" i="13"/>
  <c r="O9" i="13"/>
  <c r="O11" i="13"/>
  <c r="O3" i="13"/>
  <c r="O94" i="13"/>
  <c r="O56" i="13"/>
  <c r="O47" i="13"/>
  <c r="O46" i="13"/>
  <c r="O58" i="13"/>
  <c r="O60" i="13"/>
  <c r="O22" i="13"/>
  <c r="O97" i="13"/>
  <c r="O67" i="13"/>
  <c r="O68" i="13"/>
  <c r="O16" i="13"/>
  <c r="O62" i="13"/>
  <c r="O91" i="13"/>
  <c r="O14" i="13"/>
  <c r="O4" i="13"/>
  <c r="O20" i="13"/>
  <c r="O17" i="13"/>
  <c r="O55" i="13"/>
  <c r="O61" i="13"/>
  <c r="O63" i="13"/>
  <c r="O26" i="13"/>
  <c r="O15" i="13"/>
  <c r="O30" i="13"/>
  <c r="O31" i="13"/>
  <c r="O27" i="13"/>
  <c r="O70" i="13"/>
  <c r="O77" i="13"/>
  <c r="O101" i="13"/>
  <c r="O24" i="13"/>
  <c r="O29" i="13"/>
  <c r="O73" i="13"/>
  <c r="O69" i="13"/>
  <c r="O19" i="13"/>
  <c r="O34" i="13"/>
  <c r="O33" i="13"/>
  <c r="O10" i="13"/>
  <c r="O75" i="13"/>
  <c r="O79" i="13"/>
  <c r="O45" i="13"/>
  <c r="O44" i="13"/>
  <c r="O89" i="13"/>
  <c r="O99" i="13"/>
  <c r="O92" i="13"/>
  <c r="O96" i="13"/>
  <c r="O53" i="13"/>
  <c r="O6" i="13"/>
  <c r="O40" i="13"/>
  <c r="O28" i="13"/>
  <c r="O12" i="13"/>
  <c r="O23" i="13"/>
  <c r="O59" i="13"/>
  <c r="O71" i="13"/>
  <c r="O72" i="13"/>
  <c r="O80" i="13"/>
  <c r="O51" i="13"/>
  <c r="O78" i="13"/>
  <c r="O32" i="13"/>
  <c r="O88" i="13"/>
  <c r="O39" i="13"/>
  <c r="O66" i="13"/>
  <c r="O21" i="13"/>
  <c r="O65" i="13"/>
  <c r="O8" i="13"/>
  <c r="O74" i="13"/>
  <c r="O52" i="13"/>
  <c r="O76" i="13"/>
  <c r="O64" i="13"/>
  <c r="O95" i="13"/>
  <c r="O57" i="13"/>
  <c r="O54" i="13"/>
  <c r="O98" i="13"/>
  <c r="O87" i="13"/>
  <c r="O25" i="13"/>
  <c r="O38" i="13"/>
  <c r="O81" i="13"/>
  <c r="O86" i="13"/>
  <c r="O85" i="13"/>
  <c r="O84" i="13"/>
  <c r="O90" i="13"/>
  <c r="O37" i="13"/>
  <c r="O100" i="13"/>
  <c r="O83" i="13"/>
  <c r="O82" i="13"/>
  <c r="O49" i="13"/>
  <c r="O48" i="13"/>
  <c r="O50" i="13"/>
  <c r="O35" i="13"/>
  <c r="O36" i="13"/>
  <c r="O43" i="13"/>
  <c r="O18" i="13"/>
  <c r="O93" i="13"/>
  <c r="O13" i="13"/>
  <c r="O7" i="13"/>
  <c r="O42" i="13"/>
  <c r="O41" i="13"/>
  <c r="E105" i="9" l="1"/>
  <c r="D105" i="9"/>
  <c r="C105" i="9"/>
  <c r="O1" i="13"/>
  <c r="N1" i="3"/>
  <c r="Q1" i="3" s="1"/>
  <c r="AB1" i="3"/>
  <c r="AJ1" i="3"/>
  <c r="AA1" i="3"/>
  <c r="K5" i="13"/>
  <c r="K94" i="13"/>
  <c r="K56" i="13"/>
  <c r="K58" i="13"/>
  <c r="K60" i="13"/>
  <c r="K97" i="13"/>
  <c r="K67" i="13"/>
  <c r="K68" i="13"/>
  <c r="K62" i="13"/>
  <c r="K91" i="13"/>
  <c r="K55" i="13"/>
  <c r="K61" i="13"/>
  <c r="K63" i="13"/>
  <c r="K70" i="13"/>
  <c r="K77" i="13"/>
  <c r="K101" i="13"/>
  <c r="K73" i="13"/>
  <c r="K69" i="13"/>
  <c r="K75" i="13"/>
  <c r="K79" i="13"/>
  <c r="K89" i="13"/>
  <c r="K92" i="13"/>
  <c r="K96" i="13"/>
  <c r="K80" i="13"/>
  <c r="K78" i="13"/>
  <c r="K88" i="13"/>
  <c r="K74" i="13"/>
  <c r="K76" i="13"/>
  <c r="K64" i="13"/>
  <c r="K98" i="13"/>
  <c r="K87" i="13"/>
  <c r="K81" i="13"/>
  <c r="K86" i="13"/>
  <c r="K85" i="13"/>
  <c r="K84" i="13"/>
  <c r="K90" i="13"/>
  <c r="K100" i="13"/>
  <c r="K83" i="13"/>
  <c r="K82" i="13"/>
  <c r="K36" i="13"/>
  <c r="K93" i="13"/>
  <c r="K41" i="13"/>
  <c r="K9" i="13"/>
  <c r="K11" i="13"/>
  <c r="K3" i="13"/>
  <c r="K47" i="13"/>
  <c r="K46" i="13"/>
  <c r="K22" i="13"/>
  <c r="K16" i="13"/>
  <c r="K14" i="13"/>
  <c r="K4" i="13"/>
  <c r="K20" i="13"/>
  <c r="K17" i="13"/>
  <c r="K26" i="13"/>
  <c r="K15" i="13"/>
  <c r="K30" i="13"/>
  <c r="K31" i="13"/>
  <c r="K27" i="13"/>
  <c r="K24" i="13"/>
  <c r="K29" i="13"/>
  <c r="K19" i="13"/>
  <c r="K34" i="13"/>
  <c r="K33" i="13"/>
  <c r="K10" i="13"/>
  <c r="K45" i="13"/>
  <c r="K44" i="13"/>
  <c r="K99" i="13"/>
  <c r="K53" i="13"/>
  <c r="K6" i="13"/>
  <c r="K40" i="13"/>
  <c r="K28" i="13"/>
  <c r="K12" i="13"/>
  <c r="K23" i="13"/>
  <c r="K59" i="13"/>
  <c r="K71" i="13"/>
  <c r="K72" i="13"/>
  <c r="K51" i="13"/>
  <c r="K32" i="13"/>
  <c r="K39" i="13"/>
  <c r="K66" i="13"/>
  <c r="K21" i="13"/>
  <c r="K65" i="13"/>
  <c r="K8" i="13"/>
  <c r="K52" i="13"/>
  <c r="K95" i="13"/>
  <c r="K57" i="13"/>
  <c r="K54" i="13"/>
  <c r="K25" i="13"/>
  <c r="K38" i="13"/>
  <c r="K37" i="13"/>
  <c r="K49" i="13"/>
  <c r="K48" i="13"/>
  <c r="K50" i="13"/>
  <c r="K35" i="13"/>
  <c r="K43" i="13"/>
  <c r="K18" i="13"/>
  <c r="K13" i="13"/>
  <c r="K7" i="13"/>
  <c r="K42" i="13"/>
  <c r="B5" i="13"/>
  <c r="B9" i="13"/>
  <c r="B11" i="13"/>
  <c r="B3" i="13"/>
  <c r="B94" i="13"/>
  <c r="B56" i="13"/>
  <c r="B47" i="13"/>
  <c r="B46" i="13"/>
  <c r="B58" i="13"/>
  <c r="B60" i="13"/>
  <c r="B22" i="13"/>
  <c r="B97" i="13"/>
  <c r="B67" i="13"/>
  <c r="B68" i="13"/>
  <c r="B16" i="13"/>
  <c r="B62" i="13"/>
  <c r="B91" i="13"/>
  <c r="B14" i="13"/>
  <c r="B4" i="13"/>
  <c r="B20" i="13"/>
  <c r="B17" i="13"/>
  <c r="B55" i="13"/>
  <c r="B61" i="13"/>
  <c r="B63" i="13"/>
  <c r="B26" i="13"/>
  <c r="B15" i="13"/>
  <c r="B30" i="13"/>
  <c r="B31" i="13"/>
  <c r="B27" i="13"/>
  <c r="B70" i="13"/>
  <c r="B77" i="13"/>
  <c r="B101" i="13"/>
  <c r="B24" i="13"/>
  <c r="B29" i="13"/>
  <c r="B73" i="13"/>
  <c r="B69" i="13"/>
  <c r="B19" i="13"/>
  <c r="B34" i="13"/>
  <c r="B33" i="13"/>
  <c r="B10" i="13"/>
  <c r="B75" i="13"/>
  <c r="B79" i="13"/>
  <c r="B45" i="13"/>
  <c r="B44" i="13"/>
  <c r="B89" i="13"/>
  <c r="B99" i="13"/>
  <c r="B92" i="13"/>
  <c r="B96" i="13"/>
  <c r="B53" i="13"/>
  <c r="B6" i="13"/>
  <c r="B40" i="13"/>
  <c r="B28" i="13"/>
  <c r="B12" i="13"/>
  <c r="B23" i="13"/>
  <c r="B59" i="13"/>
  <c r="B71" i="13"/>
  <c r="B72" i="13"/>
  <c r="B80" i="13"/>
  <c r="B51" i="13"/>
  <c r="B78" i="13"/>
  <c r="B32" i="13"/>
  <c r="B88" i="13"/>
  <c r="B39" i="13"/>
  <c r="B66" i="13"/>
  <c r="B21" i="13"/>
  <c r="B65" i="13"/>
  <c r="B8" i="13"/>
  <c r="B74" i="13"/>
  <c r="B52" i="13"/>
  <c r="B76" i="13"/>
  <c r="B64" i="13"/>
  <c r="B95" i="13"/>
  <c r="B57" i="13"/>
  <c r="B54" i="13"/>
  <c r="B98" i="13"/>
  <c r="B87" i="13"/>
  <c r="B25" i="13"/>
  <c r="B38" i="13"/>
  <c r="B81" i="13"/>
  <c r="B86" i="13"/>
  <c r="B85" i="13"/>
  <c r="B84" i="13"/>
  <c r="B90" i="13"/>
  <c r="B37" i="13"/>
  <c r="B100" i="13"/>
  <c r="B83" i="13"/>
  <c r="B82" i="13"/>
  <c r="B49" i="13"/>
  <c r="B48" i="13"/>
  <c r="B50" i="13"/>
  <c r="B35" i="13"/>
  <c r="B36" i="13"/>
  <c r="B43" i="13"/>
  <c r="B18" i="13"/>
  <c r="B41" i="13"/>
  <c r="I107" i="10"/>
  <c r="I106" i="10"/>
  <c r="I105" i="10"/>
  <c r="I104" i="10"/>
  <c r="I103" i="10"/>
  <c r="Q1" i="5"/>
  <c r="B3" i="4"/>
  <c r="D3" i="4" s="1"/>
  <c r="B4" i="4"/>
  <c r="D4" i="4" s="1"/>
  <c r="B5" i="4"/>
  <c r="D5" i="4" s="1"/>
  <c r="B6" i="4"/>
  <c r="D6" i="4" s="1"/>
  <c r="B7" i="4"/>
  <c r="D7" i="4" s="1"/>
  <c r="B8" i="4"/>
  <c r="D8" i="4" s="1"/>
  <c r="B9" i="4"/>
  <c r="D9" i="4" s="1"/>
  <c r="B10" i="4"/>
  <c r="D10" i="4" s="1"/>
  <c r="B11" i="4"/>
  <c r="D11" i="4" s="1"/>
  <c r="B12" i="4"/>
  <c r="D12" i="4" s="1"/>
  <c r="B13" i="4"/>
  <c r="D13" i="4" s="1"/>
  <c r="B14" i="4"/>
  <c r="D14" i="4" s="1"/>
  <c r="B15" i="4"/>
  <c r="D15" i="4" s="1"/>
  <c r="B16" i="4"/>
  <c r="D16" i="4" s="1"/>
  <c r="B17" i="4"/>
  <c r="D17" i="4" s="1"/>
  <c r="B18" i="4"/>
  <c r="D18" i="4" s="1"/>
  <c r="B19" i="4"/>
  <c r="D19" i="4" s="1"/>
  <c r="B20" i="4"/>
  <c r="D20" i="4" s="1"/>
  <c r="B21" i="4"/>
  <c r="D21" i="4" s="1"/>
  <c r="B22" i="4"/>
  <c r="D22" i="4" s="1"/>
  <c r="B23" i="4"/>
  <c r="D23" i="4" s="1"/>
  <c r="B24" i="4"/>
  <c r="D24" i="4" s="1"/>
  <c r="B25" i="4"/>
  <c r="D25" i="4" s="1"/>
  <c r="B26" i="4"/>
  <c r="D26" i="4" s="1"/>
  <c r="B27" i="4"/>
  <c r="D27" i="4" s="1"/>
  <c r="B28" i="4"/>
  <c r="D28" i="4" s="1"/>
  <c r="B29" i="4"/>
  <c r="D29" i="4" s="1"/>
  <c r="B30" i="4"/>
  <c r="D30" i="4" s="1"/>
  <c r="B31" i="4"/>
  <c r="D31" i="4" s="1"/>
  <c r="B32" i="4"/>
  <c r="D32" i="4" s="1"/>
  <c r="B2" i="4"/>
  <c r="D2" i="4" s="1"/>
  <c r="G104" i="12"/>
  <c r="G103" i="12"/>
  <c r="G102" i="12"/>
  <c r="G101" i="12"/>
  <c r="G100" i="12"/>
  <c r="G99" i="12"/>
  <c r="G98" i="12"/>
  <c r="G97" i="12"/>
  <c r="G96" i="12"/>
  <c r="G95" i="12"/>
  <c r="G94" i="12"/>
  <c r="G93" i="12"/>
  <c r="G92" i="12"/>
  <c r="G91" i="12"/>
  <c r="G90" i="12"/>
  <c r="G89" i="12"/>
  <c r="G88" i="12"/>
  <c r="G87" i="12"/>
  <c r="G86" i="12"/>
  <c r="G85" i="12"/>
  <c r="G84" i="12"/>
  <c r="G83" i="12"/>
  <c r="G82" i="12"/>
  <c r="G81" i="12"/>
  <c r="G80" i="12"/>
  <c r="G79" i="12"/>
  <c r="G78" i="12"/>
  <c r="G77" i="12"/>
  <c r="G76" i="12"/>
  <c r="G75" i="12"/>
  <c r="G74" i="12"/>
  <c r="G73" i="12"/>
  <c r="G72" i="12"/>
  <c r="G71" i="12"/>
  <c r="G70" i="12"/>
  <c r="G69" i="12"/>
  <c r="G68" i="12"/>
  <c r="G67" i="12"/>
  <c r="G66" i="12"/>
  <c r="G65" i="12"/>
  <c r="G64" i="12"/>
  <c r="G63" i="12"/>
  <c r="G62" i="12"/>
  <c r="G61" i="12"/>
  <c r="G60" i="12"/>
  <c r="G59" i="12"/>
  <c r="G58" i="12"/>
  <c r="G57" i="12"/>
  <c r="G56" i="12"/>
  <c r="G55" i="12"/>
  <c r="G54" i="12"/>
  <c r="G53" i="12"/>
  <c r="G52" i="12"/>
  <c r="G51" i="12"/>
  <c r="G50" i="12"/>
  <c r="G49" i="12"/>
  <c r="G48" i="12"/>
  <c r="G47" i="12"/>
  <c r="G46" i="12"/>
  <c r="G45" i="12"/>
  <c r="G44" i="12"/>
  <c r="G43" i="12"/>
  <c r="G42" i="12"/>
  <c r="G41" i="12"/>
  <c r="G40" i="12"/>
  <c r="G39" i="12"/>
  <c r="G38" i="12"/>
  <c r="G37" i="12"/>
  <c r="G36" i="12"/>
  <c r="G35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7" i="12"/>
  <c r="G10" i="12"/>
  <c r="G9" i="12"/>
  <c r="G8" i="12"/>
  <c r="I102" i="10"/>
  <c r="I101" i="10"/>
  <c r="I100" i="10"/>
  <c r="I99" i="10"/>
  <c r="I98" i="10"/>
  <c r="I97" i="10"/>
  <c r="I96" i="10"/>
  <c r="I95" i="10"/>
  <c r="I94" i="10"/>
  <c r="I93" i="10"/>
  <c r="I92" i="10"/>
  <c r="I91" i="10"/>
  <c r="I90" i="10"/>
  <c r="I89" i="10"/>
  <c r="I88" i="10"/>
  <c r="I87" i="10"/>
  <c r="I86" i="10"/>
  <c r="I85" i="10"/>
  <c r="I84" i="10"/>
  <c r="I83" i="10"/>
  <c r="I82" i="10"/>
  <c r="I81" i="10"/>
  <c r="I80" i="10"/>
  <c r="I79" i="10"/>
  <c r="I78" i="10"/>
  <c r="I77" i="10"/>
  <c r="I76" i="10"/>
  <c r="I75" i="10"/>
  <c r="I74" i="10"/>
  <c r="I73" i="10"/>
  <c r="I72" i="10"/>
  <c r="I71" i="10"/>
  <c r="I70" i="10"/>
  <c r="I69" i="10"/>
  <c r="I68" i="10"/>
  <c r="I67" i="10"/>
  <c r="I66" i="10"/>
  <c r="I65" i="10"/>
  <c r="I64" i="10"/>
  <c r="I63" i="10"/>
  <c r="I62" i="10"/>
  <c r="I61" i="10"/>
  <c r="I60" i="10"/>
  <c r="I59" i="10"/>
  <c r="I58" i="10"/>
  <c r="I57" i="10"/>
  <c r="I56" i="10"/>
  <c r="I55" i="10"/>
  <c r="I54" i="10"/>
  <c r="I53" i="10"/>
  <c r="I52" i="10"/>
  <c r="I51" i="10"/>
  <c r="I50" i="10"/>
  <c r="I49" i="10"/>
  <c r="I48" i="10"/>
  <c r="I47" i="10"/>
  <c r="I46" i="10"/>
  <c r="I45" i="10"/>
  <c r="I44" i="10"/>
  <c r="I43" i="10"/>
  <c r="I42" i="10"/>
  <c r="I41" i="10"/>
  <c r="I40" i="10"/>
  <c r="I39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11" i="10"/>
  <c r="I10" i="10"/>
  <c r="I9" i="10"/>
  <c r="I8" i="10"/>
  <c r="I7" i="10"/>
  <c r="I6" i="10"/>
  <c r="I5" i="10"/>
  <c r="L7" i="13" l="1"/>
  <c r="N7" i="13" s="1"/>
  <c r="L48" i="13"/>
  <c r="N48" i="13" s="1"/>
  <c r="L85" i="13"/>
  <c r="N85" i="13" s="1"/>
  <c r="L57" i="13"/>
  <c r="N57" i="13" s="1"/>
  <c r="L21" i="13"/>
  <c r="N21" i="13" s="1"/>
  <c r="L72" i="13"/>
  <c r="N72" i="13" s="1"/>
  <c r="L53" i="13"/>
  <c r="N53" i="13" s="1"/>
  <c r="L26" i="13"/>
  <c r="N26" i="13" s="1"/>
  <c r="L91" i="13"/>
  <c r="N91" i="13" s="1"/>
  <c r="L58" i="13"/>
  <c r="N58" i="13" s="1"/>
  <c r="L36" i="13"/>
  <c r="N36" i="13" s="1"/>
  <c r="L37" i="13"/>
  <c r="N37" i="13" s="1"/>
  <c r="L28" i="13"/>
  <c r="G7" i="16"/>
  <c r="L69" i="13"/>
  <c r="N69" i="13" s="1"/>
  <c r="L31" i="13"/>
  <c r="N31" i="13" s="1"/>
  <c r="L20" i="13"/>
  <c r="N20" i="13" s="1"/>
  <c r="J1" i="13"/>
  <c r="L35" i="13"/>
  <c r="N35" i="13" s="1"/>
  <c r="L90" i="13"/>
  <c r="N90" i="13" s="1"/>
  <c r="L98" i="13"/>
  <c r="N98" i="13" s="1"/>
  <c r="L8" i="13"/>
  <c r="N8" i="13" s="1"/>
  <c r="L51" i="13"/>
  <c r="N51" i="13" s="1"/>
  <c r="L73" i="13"/>
  <c r="N73" i="13" s="1"/>
  <c r="L30" i="13"/>
  <c r="N30" i="13" s="1"/>
  <c r="L4" i="13"/>
  <c r="N4" i="13" s="1"/>
  <c r="L22" i="13"/>
  <c r="N22" i="13" s="1"/>
  <c r="L11" i="13"/>
  <c r="N11" i="13" s="1"/>
  <c r="L42" i="13"/>
  <c r="N42" i="13" s="1"/>
  <c r="G6" i="16"/>
  <c r="L13" i="13"/>
  <c r="N13" i="13" s="1"/>
  <c r="L86" i="13"/>
  <c r="N86" i="13" s="1"/>
  <c r="L66" i="13"/>
  <c r="N66" i="13" s="1"/>
  <c r="L96" i="13"/>
  <c r="N96" i="13" s="1"/>
  <c r="L62" i="13"/>
  <c r="N62" i="13" s="1"/>
  <c r="L64" i="13"/>
  <c r="N64" i="13" s="1"/>
  <c r="L39" i="13"/>
  <c r="N39" i="13" s="1"/>
  <c r="L59" i="13"/>
  <c r="N59" i="13" s="1"/>
  <c r="L92" i="13"/>
  <c r="N92" i="13" s="1"/>
  <c r="L33" i="13"/>
  <c r="N33" i="13" s="1"/>
  <c r="L77" i="13"/>
  <c r="N77" i="13" s="1"/>
  <c r="L16" i="13"/>
  <c r="N16" i="13" s="1"/>
  <c r="L47" i="13"/>
  <c r="N47" i="13" s="1"/>
  <c r="L6" i="13"/>
  <c r="N6" i="13" s="1"/>
  <c r="L29" i="13"/>
  <c r="N29" i="13" s="1"/>
  <c r="L49" i="13"/>
  <c r="N49" i="13" s="1"/>
  <c r="L95" i="13"/>
  <c r="N95" i="13" s="1"/>
  <c r="L71" i="13"/>
  <c r="N71" i="13" s="1"/>
  <c r="L46" i="13"/>
  <c r="N46" i="13" s="1"/>
  <c r="L93" i="13"/>
  <c r="N93" i="13" s="1"/>
  <c r="L82" i="13"/>
  <c r="N82" i="13" s="1"/>
  <c r="L81" i="13"/>
  <c r="N81" i="13" s="1"/>
  <c r="L18" i="13"/>
  <c r="N18" i="13" s="1"/>
  <c r="L83" i="13"/>
  <c r="N83" i="13" s="1"/>
  <c r="L76" i="13"/>
  <c r="N76" i="13" s="1"/>
  <c r="L88" i="13"/>
  <c r="N88" i="13" s="1"/>
  <c r="G2" i="16"/>
  <c r="L99" i="13"/>
  <c r="N99" i="13" s="1"/>
  <c r="L34" i="13"/>
  <c r="N34" i="13" s="1"/>
  <c r="L70" i="13"/>
  <c r="N70" i="13" s="1"/>
  <c r="L55" i="13"/>
  <c r="N55" i="13" s="1"/>
  <c r="L56" i="13"/>
  <c r="N56" i="13" s="1"/>
  <c r="L43" i="13"/>
  <c r="N43" i="13" s="1"/>
  <c r="L100" i="13"/>
  <c r="N100" i="13" s="1"/>
  <c r="L25" i="13"/>
  <c r="N25" i="13" s="1"/>
  <c r="L52" i="13"/>
  <c r="N52" i="13" s="1"/>
  <c r="L32" i="13"/>
  <c r="N32" i="13" s="1"/>
  <c r="G3" i="16"/>
  <c r="L19" i="13"/>
  <c r="N19" i="13" s="1"/>
  <c r="L27" i="13"/>
  <c r="N27" i="13" s="1"/>
  <c r="L17" i="13"/>
  <c r="N17" i="13" s="1"/>
  <c r="L67" i="13"/>
  <c r="N67" i="13" s="1"/>
  <c r="L94" i="13"/>
  <c r="N94" i="13" s="1"/>
  <c r="H65" i="13"/>
  <c r="L65" i="13"/>
  <c r="N65" i="13" s="1"/>
  <c r="L87" i="13"/>
  <c r="N87" i="13" s="1"/>
  <c r="L40" i="13"/>
  <c r="N40" i="13" s="1"/>
  <c r="L97" i="13"/>
  <c r="N97" i="13" s="1"/>
  <c r="H14" i="13"/>
  <c r="L14" i="13"/>
  <c r="N14" i="13" s="1"/>
  <c r="H9" i="13"/>
  <c r="L9" i="13"/>
  <c r="L50" i="13"/>
  <c r="N50" i="13" s="1"/>
  <c r="L3" i="13"/>
  <c r="N3" i="13" s="1"/>
  <c r="K1" i="13"/>
  <c r="L89" i="13"/>
  <c r="N89" i="13" s="1"/>
  <c r="L63" i="13"/>
  <c r="N63" i="13" s="1"/>
  <c r="L60" i="13"/>
  <c r="N60" i="13" s="1"/>
  <c r="H84" i="13"/>
  <c r="L84" i="13"/>
  <c r="N84" i="13" s="1"/>
  <c r="L79" i="13"/>
  <c r="N79" i="13" s="1"/>
  <c r="L61" i="13"/>
  <c r="N61" i="13" s="1"/>
  <c r="L24" i="13"/>
  <c r="N24" i="13" s="1"/>
  <c r="L74" i="13"/>
  <c r="N74" i="13" s="1"/>
  <c r="L75" i="13"/>
  <c r="N75" i="13" s="1"/>
  <c r="H54" i="13"/>
  <c r="L54" i="13"/>
  <c r="N54" i="13" s="1"/>
  <c r="L41" i="13"/>
  <c r="N41" i="13" s="1"/>
  <c r="L38" i="13"/>
  <c r="N38" i="13" s="1"/>
  <c r="L45" i="13"/>
  <c r="N45" i="13" s="1"/>
  <c r="L78" i="13"/>
  <c r="N78" i="13" s="1"/>
  <c r="L5" i="13"/>
  <c r="N5" i="13" s="1"/>
  <c r="L10" i="13"/>
  <c r="N10" i="13" s="1"/>
  <c r="L80" i="13"/>
  <c r="N80" i="13" s="1"/>
  <c r="L101" i="13"/>
  <c r="N101" i="13" s="1"/>
  <c r="L68" i="13"/>
  <c r="N68" i="13" s="1"/>
  <c r="H5" i="16"/>
  <c r="H8" i="16"/>
  <c r="H4" i="16"/>
  <c r="H3" i="16"/>
  <c r="H2" i="16"/>
  <c r="G8" i="16"/>
  <c r="H7" i="16"/>
  <c r="H6" i="16"/>
  <c r="G5" i="16"/>
  <c r="H35" i="13"/>
  <c r="M4" i="10"/>
  <c r="H50" i="13"/>
  <c r="H6" i="13"/>
  <c r="H29" i="13"/>
  <c r="H15" i="13"/>
  <c r="M5" i="10"/>
  <c r="H93" i="13"/>
  <c r="H39" i="13"/>
  <c r="H61" i="13"/>
  <c r="H60" i="13"/>
  <c r="H59" i="13"/>
  <c r="H16" i="13"/>
  <c r="H36" i="13"/>
  <c r="H37" i="13"/>
  <c r="H74" i="13"/>
  <c r="H28" i="13"/>
  <c r="H44" i="13"/>
  <c r="H31" i="13"/>
  <c r="H97" i="13"/>
  <c r="H41" i="13"/>
  <c r="H90" i="13"/>
  <c r="H98" i="13"/>
  <c r="H8" i="13"/>
  <c r="H51" i="13"/>
  <c r="H40" i="13"/>
  <c r="H45" i="13"/>
  <c r="H73" i="13"/>
  <c r="H30" i="13"/>
  <c r="H4" i="13"/>
  <c r="H22" i="13"/>
  <c r="H11" i="13"/>
  <c r="H7" i="13"/>
  <c r="H48" i="13"/>
  <c r="H85" i="13"/>
  <c r="H57" i="13"/>
  <c r="H21" i="13"/>
  <c r="H72" i="13"/>
  <c r="H53" i="13"/>
  <c r="H75" i="13"/>
  <c r="H24" i="13"/>
  <c r="H26" i="13"/>
  <c r="H91" i="13"/>
  <c r="H58" i="13"/>
  <c r="H5" i="13"/>
  <c r="H81" i="13"/>
  <c r="H64" i="13"/>
  <c r="H33" i="13"/>
  <c r="H47" i="13"/>
  <c r="H82" i="13"/>
  <c r="H92" i="13"/>
  <c r="H77" i="13"/>
  <c r="H38" i="13"/>
  <c r="H76" i="13"/>
  <c r="H55" i="13"/>
  <c r="H68" i="13"/>
  <c r="H43" i="13"/>
  <c r="H100" i="13"/>
  <c r="H12" i="13"/>
  <c r="H89" i="13"/>
  <c r="H19" i="13"/>
  <c r="H27" i="13"/>
  <c r="H3" i="13"/>
  <c r="H13" i="13"/>
  <c r="H66" i="13"/>
  <c r="H101" i="13"/>
  <c r="H49" i="13"/>
  <c r="H71" i="13"/>
  <c r="H63" i="13"/>
  <c r="H86" i="13"/>
  <c r="H96" i="13"/>
  <c r="H62" i="13"/>
  <c r="H95" i="13"/>
  <c r="H10" i="13"/>
  <c r="H46" i="13"/>
  <c r="H18" i="13"/>
  <c r="H83" i="13"/>
  <c r="H88" i="13"/>
  <c r="H23" i="13"/>
  <c r="H99" i="13"/>
  <c r="H34" i="13"/>
  <c r="H70" i="13"/>
  <c r="H56" i="13"/>
  <c r="H25" i="13"/>
  <c r="H52" i="13"/>
  <c r="H32" i="13"/>
  <c r="H17" i="13"/>
  <c r="H67" i="13"/>
  <c r="H94" i="13"/>
  <c r="H87" i="13"/>
  <c r="H78" i="13"/>
  <c r="H69" i="13"/>
  <c r="H20" i="13"/>
  <c r="H42" i="13"/>
  <c r="H80" i="13"/>
  <c r="H79" i="13"/>
  <c r="M6" i="10"/>
  <c r="G4" i="16" l="1"/>
  <c r="N28" i="13"/>
  <c r="C4" i="16"/>
  <c r="L23" i="13"/>
  <c r="N23" i="13" s="1"/>
  <c r="L44" i="13"/>
  <c r="N44" i="13" s="1"/>
  <c r="L15" i="13"/>
  <c r="N15" i="13" s="1"/>
  <c r="L12" i="13"/>
  <c r="N12" i="13" s="1"/>
  <c r="C8" i="16"/>
  <c r="C5" i="16"/>
  <c r="C2" i="16"/>
  <c r="C104" i="9"/>
  <c r="C112" i="9" s="1"/>
  <c r="N9" i="13"/>
  <c r="D104" i="9"/>
  <c r="D112" i="9" s="1"/>
  <c r="N1" i="13" l="1"/>
  <c r="L1" i="13"/>
  <c r="C7" i="16"/>
  <c r="C6" i="16"/>
  <c r="C3" i="16"/>
  <c r="E104" i="9" s="1"/>
  <c r="E112" i="9" s="1"/>
  <c r="F6" i="12" l="1"/>
  <c r="G6" i="12" s="1"/>
  <c r="F3" i="12"/>
  <c r="G3" i="12" s="1"/>
  <c r="F4" i="12"/>
  <c r="G4" i="12" s="1"/>
  <c r="F5" i="12"/>
  <c r="G5" i="12" s="1"/>
  <c r="F2" i="12"/>
  <c r="G2" i="12" s="1"/>
  <c r="J1" i="12" l="1"/>
  <c r="P52" i="13" s="1"/>
  <c r="R52" i="13" s="1"/>
  <c r="S52" i="13" s="1"/>
  <c r="P49" i="13" l="1"/>
  <c r="R49" i="13" s="1"/>
  <c r="S49" i="13" s="1"/>
  <c r="P37" i="13"/>
  <c r="R37" i="13" s="1"/>
  <c r="S37" i="13" s="1"/>
  <c r="P88" i="13"/>
  <c r="R88" i="13" s="1"/>
  <c r="S88" i="13" s="1"/>
  <c r="P76" i="13"/>
  <c r="R76" i="13" s="1"/>
  <c r="S76" i="13" s="1"/>
  <c r="P54" i="13"/>
  <c r="R54" i="13" s="1"/>
  <c r="S54" i="13" s="1"/>
  <c r="P6" i="13"/>
  <c r="R6" i="13" s="1"/>
  <c r="S6" i="13" s="1"/>
  <c r="P11" i="13"/>
  <c r="R11" i="13" s="1"/>
  <c r="S11" i="13" s="1"/>
  <c r="P98" i="13"/>
  <c r="R98" i="13" s="1"/>
  <c r="S98" i="13" s="1"/>
  <c r="P85" i="13"/>
  <c r="R85" i="13" s="1"/>
  <c r="S85" i="13" s="1"/>
  <c r="P99" i="13"/>
  <c r="R99" i="13" s="1"/>
  <c r="S99" i="13" s="1"/>
  <c r="P100" i="13"/>
  <c r="R100" i="13" s="1"/>
  <c r="S100" i="13" s="1"/>
  <c r="P27" i="13"/>
  <c r="R27" i="13" s="1"/>
  <c r="S27" i="13" s="1"/>
  <c r="P51" i="13"/>
  <c r="R51" i="13" s="1"/>
  <c r="S51" i="13" s="1"/>
  <c r="P45" i="13"/>
  <c r="R45" i="13" s="1"/>
  <c r="S45" i="13" s="1"/>
  <c r="P56" i="13"/>
  <c r="R56" i="13" s="1"/>
  <c r="S56" i="13" s="1"/>
  <c r="P48" i="13"/>
  <c r="R48" i="13" s="1"/>
  <c r="S48" i="13" s="1"/>
  <c r="P33" i="13"/>
  <c r="R33" i="13" s="1"/>
  <c r="S33" i="13" s="1"/>
  <c r="P65" i="13"/>
  <c r="R65" i="13" s="1"/>
  <c r="S65" i="13" s="1"/>
  <c r="P92" i="13"/>
  <c r="R92" i="13" s="1"/>
  <c r="S92" i="13" s="1"/>
  <c r="P68" i="13"/>
  <c r="R68" i="13" s="1"/>
  <c r="S68" i="13" s="1"/>
  <c r="P74" i="13"/>
  <c r="R74" i="13" s="1"/>
  <c r="S74" i="13" s="1"/>
  <c r="P79" i="13"/>
  <c r="R79" i="13" s="1"/>
  <c r="S79" i="13" s="1"/>
  <c r="P95" i="13"/>
  <c r="R95" i="13" s="1"/>
  <c r="S95" i="13" s="1"/>
  <c r="P41" i="13"/>
  <c r="R41" i="13" s="1"/>
  <c r="S41" i="13" s="1"/>
  <c r="P50" i="13"/>
  <c r="R50" i="13" s="1"/>
  <c r="S50" i="13" s="1"/>
  <c r="P66" i="13"/>
  <c r="R66" i="13" s="1"/>
  <c r="S66" i="13" s="1"/>
  <c r="P31" i="13"/>
  <c r="R31" i="13" s="1"/>
  <c r="S31" i="13" s="1"/>
  <c r="P89" i="13"/>
  <c r="R89" i="13" s="1"/>
  <c r="S89" i="13" s="1"/>
  <c r="P21" i="13"/>
  <c r="R21" i="13" s="1"/>
  <c r="S21" i="13" s="1"/>
  <c r="P91" i="13"/>
  <c r="R91" i="13" s="1"/>
  <c r="S91" i="13" s="1"/>
  <c r="P43" i="13"/>
  <c r="R43" i="13" s="1"/>
  <c r="S43" i="13" s="1"/>
  <c r="P82" i="13"/>
  <c r="R82" i="13" s="1"/>
  <c r="S82" i="13" s="1"/>
  <c r="P83" i="13"/>
  <c r="R83" i="13" s="1"/>
  <c r="S83" i="13" s="1"/>
  <c r="P3" i="13"/>
  <c r="R3" i="13" s="1"/>
  <c r="S3" i="13" s="1"/>
  <c r="P32" i="13"/>
  <c r="R32" i="13" s="1"/>
  <c r="S32" i="13" s="1"/>
  <c r="P19" i="13"/>
  <c r="R19" i="13" s="1"/>
  <c r="S19" i="13" s="1"/>
  <c r="P59" i="13"/>
  <c r="R59" i="13" s="1"/>
  <c r="S59" i="13" s="1"/>
  <c r="P9" i="13"/>
  <c r="R9" i="13" s="1"/>
  <c r="S9" i="13" s="1"/>
  <c r="P12" i="13"/>
  <c r="R12" i="13" s="1"/>
  <c r="S12" i="13" s="1"/>
  <c r="P78" i="13"/>
  <c r="R78" i="13" s="1"/>
  <c r="S78" i="13" s="1"/>
  <c r="P44" i="13"/>
  <c r="R44" i="13" s="1"/>
  <c r="S44" i="13" s="1"/>
  <c r="P39" i="13"/>
  <c r="R39" i="13" s="1"/>
  <c r="S39" i="13" s="1"/>
  <c r="P30" i="13"/>
  <c r="R30" i="13" s="1"/>
  <c r="S30" i="13" s="1"/>
  <c r="P58" i="13"/>
  <c r="R58" i="13" s="1"/>
  <c r="S58" i="13" s="1"/>
  <c r="P13" i="13"/>
  <c r="R13" i="13" s="1"/>
  <c r="S13" i="13" s="1"/>
  <c r="P80" i="13"/>
  <c r="R80" i="13" s="1"/>
  <c r="S80" i="13" s="1"/>
  <c r="P40" i="13"/>
  <c r="R40" i="13" s="1"/>
  <c r="S40" i="13" s="1"/>
  <c r="P38" i="13"/>
  <c r="R38" i="13" s="1"/>
  <c r="S38" i="13" s="1"/>
  <c r="P94" i="13"/>
  <c r="R94" i="13" s="1"/>
  <c r="S94" i="13" s="1"/>
  <c r="P46" i="13"/>
  <c r="R46" i="13" s="1"/>
  <c r="S46" i="13" s="1"/>
  <c r="P61" i="13"/>
  <c r="R61" i="13" s="1"/>
  <c r="S61" i="13" s="1"/>
  <c r="P8" i="13"/>
  <c r="R8" i="13" s="1"/>
  <c r="S8" i="13" s="1"/>
  <c r="P96" i="13"/>
  <c r="R96" i="13" s="1"/>
  <c r="S96" i="13" s="1"/>
  <c r="P75" i="13"/>
  <c r="R75" i="13" s="1"/>
  <c r="S75" i="13" s="1"/>
  <c r="P10" i="13"/>
  <c r="R10" i="13" s="1"/>
  <c r="S10" i="13" s="1"/>
  <c r="P67" i="13"/>
  <c r="R67" i="13" s="1"/>
  <c r="S67" i="13" s="1"/>
  <c r="P77" i="13"/>
  <c r="R77" i="13" s="1"/>
  <c r="S77" i="13" s="1"/>
  <c r="P7" i="13"/>
  <c r="R7" i="13" s="1"/>
  <c r="S7" i="13" s="1"/>
  <c r="P101" i="13"/>
  <c r="R101" i="13" s="1"/>
  <c r="S101" i="13" s="1"/>
  <c r="P16" i="13"/>
  <c r="R16" i="13" s="1"/>
  <c r="S16" i="13" s="1"/>
  <c r="P73" i="13"/>
  <c r="R73" i="13" s="1"/>
  <c r="S73" i="13" s="1"/>
  <c r="P20" i="13"/>
  <c r="R20" i="13" s="1"/>
  <c r="S20" i="13" s="1"/>
  <c r="P34" i="13"/>
  <c r="R34" i="13" s="1"/>
  <c r="S34" i="13" s="1"/>
  <c r="P86" i="13"/>
  <c r="R86" i="13" s="1"/>
  <c r="S86" i="13" s="1"/>
  <c r="P97" i="13"/>
  <c r="R97" i="13" s="1"/>
  <c r="S97" i="13" s="1"/>
  <c r="P55" i="13"/>
  <c r="R55" i="13" s="1"/>
  <c r="S55" i="13" s="1"/>
  <c r="P36" i="13"/>
  <c r="R36" i="13" s="1"/>
  <c r="S36" i="13" s="1"/>
  <c r="P60" i="13"/>
  <c r="R60" i="13" s="1"/>
  <c r="S60" i="13" s="1"/>
  <c r="P4" i="13"/>
  <c r="R4" i="13" s="1"/>
  <c r="S4" i="13" s="1"/>
  <c r="P22" i="13"/>
  <c r="R22" i="13" s="1"/>
  <c r="S22" i="13" s="1"/>
  <c r="P64" i="13"/>
  <c r="R64" i="13" s="1"/>
  <c r="S64" i="13" s="1"/>
  <c r="P15" i="13"/>
  <c r="R15" i="13" s="1"/>
  <c r="S15" i="13" s="1"/>
  <c r="P53" i="13"/>
  <c r="R53" i="13" s="1"/>
  <c r="S53" i="13" s="1"/>
  <c r="P93" i="13"/>
  <c r="R93" i="13" s="1"/>
  <c r="S93" i="13" s="1"/>
  <c r="P87" i="13"/>
  <c r="R87" i="13" s="1"/>
  <c r="S87" i="13" s="1"/>
  <c r="P25" i="13"/>
  <c r="R25" i="13" s="1"/>
  <c r="S25" i="13" s="1"/>
  <c r="P35" i="13"/>
  <c r="R35" i="13" s="1"/>
  <c r="S35" i="13" s="1"/>
  <c r="P70" i="13"/>
  <c r="R70" i="13" s="1"/>
  <c r="S70" i="13" s="1"/>
  <c r="P29" i="13"/>
  <c r="R29" i="13" s="1"/>
  <c r="S29" i="13" s="1"/>
  <c r="P84" i="13"/>
  <c r="R84" i="13" s="1"/>
  <c r="S84" i="13" s="1"/>
  <c r="P26" i="13"/>
  <c r="R26" i="13" s="1"/>
  <c r="S26" i="13" s="1"/>
  <c r="P5" i="13"/>
  <c r="R5" i="13" s="1"/>
  <c r="S5" i="13" s="1"/>
  <c r="P18" i="13"/>
  <c r="R18" i="13" s="1"/>
  <c r="S18" i="13" s="1"/>
  <c r="P90" i="13"/>
  <c r="R90" i="13" s="1"/>
  <c r="S90" i="13" s="1"/>
  <c r="P71" i="13"/>
  <c r="R71" i="13" s="1"/>
  <c r="S71" i="13" s="1"/>
  <c r="P63" i="13"/>
  <c r="R63" i="13" s="1"/>
  <c r="S63" i="13" s="1"/>
  <c r="P42" i="13"/>
  <c r="R42" i="13" s="1"/>
  <c r="S42" i="13" s="1"/>
  <c r="P57" i="13"/>
  <c r="R57" i="13" s="1"/>
  <c r="S57" i="13" s="1"/>
  <c r="P24" i="13"/>
  <c r="R24" i="13" s="1"/>
  <c r="S24" i="13" s="1"/>
  <c r="P28" i="13"/>
  <c r="R28" i="13" s="1"/>
  <c r="S28" i="13" s="1"/>
  <c r="P62" i="13"/>
  <c r="R62" i="13" s="1"/>
  <c r="S62" i="13" s="1"/>
  <c r="P17" i="13"/>
  <c r="R17" i="13" s="1"/>
  <c r="S17" i="13" s="1"/>
  <c r="P72" i="13"/>
  <c r="R72" i="13" s="1"/>
  <c r="S72" i="13" s="1"/>
  <c r="P14" i="13"/>
  <c r="R14" i="13" s="1"/>
  <c r="S14" i="13" s="1"/>
  <c r="P69" i="13"/>
  <c r="R69" i="13" s="1"/>
  <c r="S69" i="13" s="1"/>
  <c r="P47" i="13"/>
  <c r="R47" i="13" s="1"/>
  <c r="S47" i="13" s="1"/>
  <c r="P23" i="13"/>
  <c r="R23" i="13" s="1"/>
  <c r="S23" i="13" s="1"/>
  <c r="P81" i="13"/>
  <c r="R81" i="13" s="1"/>
  <c r="S81" i="13" s="1"/>
</calcChain>
</file>

<file path=xl/sharedStrings.xml><?xml version="1.0" encoding="utf-8"?>
<sst xmlns="http://schemas.openxmlformats.org/spreadsheetml/2006/main" count="9653" uniqueCount="930">
  <si>
    <t xml:space="preserve"> </t>
  </si>
  <si>
    <t>COMPANHIA PROVÍNCIA DE SECURITIZAÇÃO</t>
  </si>
  <si>
    <t>Performance Mensal |CRI_94E01S_SWISS PARK</t>
  </si>
  <si>
    <t>Mês ano referencia</t>
  </si>
  <si>
    <t>ID da Carteira</t>
  </si>
  <si>
    <t>CRI_94E01S_SWISS PARK</t>
  </si>
  <si>
    <t>Número de contratos ativos</t>
  </si>
  <si>
    <t>Total Empreendimento</t>
  </si>
  <si>
    <t>Esperado a receber no Mês de Juros</t>
  </si>
  <si>
    <t>Esperado de receber no Mês de Amortização</t>
  </si>
  <si>
    <t>Esperado a receber no Mês de Seguros</t>
  </si>
  <si>
    <t>Esperado a Receber no Mês Tx Administração</t>
  </si>
  <si>
    <t>Recebido no Mês de parcelas do Mês - Juros</t>
  </si>
  <si>
    <t>Recebido no Mês de parcelas do Mês - Amortização</t>
  </si>
  <si>
    <t>Recebido no Mês de parcelas do Mês - Seguros</t>
  </si>
  <si>
    <t>Recebido no Mês de parcelas do Mês - Tx Adm</t>
  </si>
  <si>
    <t xml:space="preserve">Recebido no Mês de Antecipação - Juros </t>
  </si>
  <si>
    <t xml:space="preserve">Recebido no Mês de Antecipação - Amortização </t>
  </si>
  <si>
    <t>Recebido no Mês de Antecipação - Seguro</t>
  </si>
  <si>
    <t>Recebido no Mês de Antecipação - Tx Adm</t>
  </si>
  <si>
    <t>Recebido no mês de Inadimplência - Juros</t>
  </si>
  <si>
    <t>Recebido no mês de Inadimplência - Amortização</t>
  </si>
  <si>
    <t>Recebido no mês de Inadimplência - Seguro</t>
  </si>
  <si>
    <t>Recebido no mês de Inadimplência - Tx Adm</t>
  </si>
  <si>
    <t>Rebebido no mês de Inadimplência - Tx de Cobrança</t>
  </si>
  <si>
    <t>Recebido no Mês de Juros e Mora</t>
  </si>
  <si>
    <t>Saldo devedor da carteira Adimplente pré evento do mês</t>
  </si>
  <si>
    <t>Saldo devedor da carteira Inadimplente pré evento do mês</t>
  </si>
  <si>
    <t>Saldo devedor da carteira Adimplente pós evento do mês</t>
  </si>
  <si>
    <t>Saldo devedor da carteira Inadimplente pós evento do mês</t>
  </si>
  <si>
    <t>Saldo Inadimplência Mês</t>
  </si>
  <si>
    <t>Saldo Inadimplência Geral</t>
  </si>
  <si>
    <t>Vencidos E Não Pagos Até 30 Dias</t>
  </si>
  <si>
    <t>Vencidos E Não Pagos De 31 A 60 Dias</t>
  </si>
  <si>
    <t>Vencidos E Não Pagos De 61 A 90 Dias</t>
  </si>
  <si>
    <t>Vencidos E Não Pagos De 91 A 120 Dias</t>
  </si>
  <si>
    <t>Vencidos E Não Pagos De 121 A 150 Dias</t>
  </si>
  <si>
    <t>Vencidos E Não Pagos De 151 A 180 Dias</t>
  </si>
  <si>
    <t>Vencidos E Não Pagos Acima De 180 Dias</t>
  </si>
  <si>
    <t>Pagos Antecipadamente Até 30 Dias</t>
  </si>
  <si>
    <t>Pagos Antecipadamente De 31 A 60 Dias</t>
  </si>
  <si>
    <t>Pagos Antecipadamente De 61 A 90 Dias</t>
  </si>
  <si>
    <t>Pagos Antecipadamente De 91 A 120 Dias</t>
  </si>
  <si>
    <t>Pagos Antecipadamente De 121 A 150 Dias</t>
  </si>
  <si>
    <t>Pagos Antecipadamente De 151 A 180 Dias</t>
  </si>
  <si>
    <t>Pagos Antecipadamente Acima De 180 Dias</t>
  </si>
  <si>
    <t>Créditos Vinculados Até 30 Dias</t>
  </si>
  <si>
    <t>Créditos Vinculados De 31 A 60 Dias</t>
  </si>
  <si>
    <t>Créditos Vinculados De 61 A 90 Dias</t>
  </si>
  <si>
    <t>Créditos Vinculados De 91 A 120 Dias</t>
  </si>
  <si>
    <t>Créditos Vinculados De 121 A 150 Dias</t>
  </si>
  <si>
    <t>Créditos Vinculados De 151 A 180 Dias</t>
  </si>
  <si>
    <t>Créditos Vinculados Acima De 180 Dias</t>
  </si>
  <si>
    <t>Valor das garantias incorporadas ao PL do CRI</t>
  </si>
  <si>
    <t>Valor total de pré-pagamento no mês(Amort.+ juros)</t>
  </si>
  <si>
    <t>Saldo devedor Total</t>
  </si>
  <si>
    <t>Devedor (&gt;= 20%) Nome 1</t>
  </si>
  <si>
    <t>Devedor (&gt;= 20%) CPF/CNPJ 1</t>
  </si>
  <si>
    <t>Devedor (&gt;= 20%) Saldo 1</t>
  </si>
  <si>
    <t>Devedor (&gt;= 20%) Nome 2</t>
  </si>
  <si>
    <t/>
  </si>
  <si>
    <t>Devedor (&gt;= 20%) CPF/CNPJ 2</t>
  </si>
  <si>
    <t>Devedor (&gt;= 20%) Saldo 2</t>
  </si>
  <si>
    <t>Devedor (&gt;= 20%) Nome 3</t>
  </si>
  <si>
    <t>Devedor (&gt;= 20%) CPF/CNPJ 3</t>
  </si>
  <si>
    <t>Devedor (&gt;= 20%) Saldo 3</t>
  </si>
  <si>
    <t>Devedor (&gt;= 20%) Nome 4</t>
  </si>
  <si>
    <t>Devedor (&gt;= 20%) CPF/CNPJ 4</t>
  </si>
  <si>
    <t>Devedor (&gt;= 20%) Saldo 4</t>
  </si>
  <si>
    <t>Devedor (&gt;= 20%) Nome 5</t>
  </si>
  <si>
    <t>Devedor (&gt;= 20%) CPF/CNPJ 5</t>
  </si>
  <si>
    <t>Devedor (&gt;= 20%) Saldo 5</t>
  </si>
  <si>
    <t>LTV</t>
  </si>
  <si>
    <t>Duration Carteira (Anos)</t>
  </si>
  <si>
    <t>Duration Carteira (Meses)</t>
  </si>
  <si>
    <t>Taxa Média da Carteira</t>
  </si>
  <si>
    <t>Saldo Devedor maiores devedores</t>
  </si>
  <si>
    <t>Cod</t>
  </si>
  <si>
    <t xml:space="preserve">Contrato </t>
  </si>
  <si>
    <t>Nome</t>
  </si>
  <si>
    <t>Total à Pagar Com/ Encargos</t>
  </si>
  <si>
    <t>Fluxo Futuro - (Parcelas Vincendas)</t>
  </si>
  <si>
    <t>Filipe Junio De Oliveira</t>
  </si>
  <si>
    <t>Thiago Da Costa Moreira</t>
  </si>
  <si>
    <t>Pedro Henrique Rufo Chagas</t>
  </si>
  <si>
    <t>Michael Molina</t>
  </si>
  <si>
    <t>João Miguel Ridal Frutuoso</t>
  </si>
  <si>
    <t>Jorge Miguel Gonzales Dutra</t>
  </si>
  <si>
    <t>Camila Moreira De Queiroz Alencar</t>
  </si>
  <si>
    <t>Joao Vitor Florian</t>
  </si>
  <si>
    <t>Moises Elias De Souza Alves</t>
  </si>
  <si>
    <t>Ancor Construtora Ltda</t>
  </si>
  <si>
    <t>Saldo Devedor</t>
  </si>
  <si>
    <t>Saldo Devedor dos creditos em atraso</t>
  </si>
  <si>
    <t>Valor Total</t>
  </si>
  <si>
    <t>Saldo Devedor dos creditos em atraso -  Por Parcela</t>
  </si>
  <si>
    <t>Total das Parcelas Vencida C/ Encargos</t>
  </si>
  <si>
    <t>Total à Pagar c/ Encargos</t>
  </si>
  <si>
    <t>01 - Uma Parcela</t>
  </si>
  <si>
    <t>02 - Duas Parcelas</t>
  </si>
  <si>
    <t>03 - Três Parcelas</t>
  </si>
  <si>
    <t>04 - Quatro Parcelas</t>
  </si>
  <si>
    <t>05 - Cinco Parcelas</t>
  </si>
  <si>
    <t>06 - Seis parcelas</t>
  </si>
  <si>
    <t>Maior que seis parcelas</t>
  </si>
  <si>
    <t>Relatório Consolidado</t>
  </si>
  <si>
    <t>Base do relatório Mensal</t>
  </si>
  <si>
    <t>Maio/2025</t>
  </si>
  <si>
    <t>Total de unidades ativas</t>
  </si>
  <si>
    <t>Total de clientes quitados</t>
  </si>
  <si>
    <t>Recebimentos</t>
  </si>
  <si>
    <t>A receber (mês)</t>
  </si>
  <si>
    <t>Valor recebido total</t>
  </si>
  <si>
    <t>Diferença Recebimento Total x Recebimento Mês</t>
  </si>
  <si>
    <t>Recebimento Regular</t>
  </si>
  <si>
    <t>Antecipação</t>
  </si>
  <si>
    <t>Recebimento em atraso</t>
  </si>
  <si>
    <t>Inadimplência</t>
  </si>
  <si>
    <t>Inadimplência (mês)</t>
  </si>
  <si>
    <t>Inadimplência total</t>
  </si>
  <si>
    <t>No Parcela</t>
  </si>
  <si>
    <t>No Contrato</t>
  </si>
  <si>
    <t>Nome do mutuário</t>
  </si>
  <si>
    <t>CPF/CNPJ</t>
  </si>
  <si>
    <t>Taxa de Juros</t>
  </si>
  <si>
    <t>Carteira</t>
  </si>
  <si>
    <t>Empreendimento</t>
  </si>
  <si>
    <t>Data de Vencimento Original</t>
  </si>
  <si>
    <t>Data de Pagamento</t>
  </si>
  <si>
    <t>Data do Crédito</t>
  </si>
  <si>
    <t>Dif. de Dias</t>
  </si>
  <si>
    <t>Valor Original</t>
  </si>
  <si>
    <t>Valor Creditado</t>
  </si>
  <si>
    <t>Valor Parceiro</t>
  </si>
  <si>
    <t>Multa</t>
  </si>
  <si>
    <t>Juros de Mora</t>
  </si>
  <si>
    <t>Seguro</t>
  </si>
  <si>
    <t>Dif de Parcela</t>
  </si>
  <si>
    <t>Dif Parcela Creditada</t>
  </si>
  <si>
    <t>Taxa de Gestão</t>
  </si>
  <si>
    <t>Tipo de Recebimento</t>
  </si>
  <si>
    <t>Mês</t>
  </si>
  <si>
    <t>OBS</t>
  </si>
  <si>
    <t>MIP</t>
  </si>
  <si>
    <t>DFI</t>
  </si>
  <si>
    <t>Amortização Creditada</t>
  </si>
  <si>
    <t>Juros Creditado</t>
  </si>
  <si>
    <t>MIP Creditado</t>
  </si>
  <si>
    <t>DFI Creditado</t>
  </si>
  <si>
    <t>Diferença Parcela Creditada</t>
  </si>
  <si>
    <t>Gestão Creditada</t>
  </si>
  <si>
    <t>Multa Creditada</t>
  </si>
  <si>
    <t>Mora Creditada</t>
  </si>
  <si>
    <t>Resíduo Parcela</t>
  </si>
  <si>
    <t>Total</t>
  </si>
  <si>
    <t>Check Recebimento</t>
  </si>
  <si>
    <t>Status Venda</t>
  </si>
  <si>
    <t>Alexandre Magno De Carvalho</t>
  </si>
  <si>
    <t>037.957.411-06</t>
  </si>
  <si>
    <t>SWISS PARK ANAPOLIS</t>
  </si>
  <si>
    <t>Swiss Park Zurich - Anápolis</t>
  </si>
  <si>
    <t>Mai/2025</t>
  </si>
  <si>
    <t>Adimplente</t>
  </si>
  <si>
    <t>Parcelado</t>
  </si>
  <si>
    <t>Alysson De Almeida Miclos</t>
  </si>
  <si>
    <t>923.842.691-00</t>
  </si>
  <si>
    <t>28.241.797/0001-38</t>
  </si>
  <si>
    <t>Até 30 Dias</t>
  </si>
  <si>
    <t>Anderson Goncalves Moreira</t>
  </si>
  <si>
    <t>731.599.561-72</t>
  </si>
  <si>
    <t>De 31 A 60 Dias</t>
  </si>
  <si>
    <t>Andreyve Vieira Melo</t>
  </si>
  <si>
    <t>019.961.151-38</t>
  </si>
  <si>
    <t>Pagos Antecipadamente Acima de 180 Dias</t>
  </si>
  <si>
    <t>Anna Paula Vieira De Sousa Alves</t>
  </si>
  <si>
    <t>034.186.701-21</t>
  </si>
  <si>
    <t>Christian Alexandre Pereira</t>
  </si>
  <si>
    <t>797.173.571-53</t>
  </si>
  <si>
    <t>Clary Merces De Oliveira Machado</t>
  </si>
  <si>
    <t>617.316.171-00</t>
  </si>
  <si>
    <t>Claudio Carvalho Machado</t>
  </si>
  <si>
    <t>576.129.351-04</t>
  </si>
  <si>
    <t>Cris Imoveis Ltda</t>
  </si>
  <si>
    <t>15.796.093/0001-80</t>
  </si>
  <si>
    <t>Daniel Silva Ferreira</t>
  </si>
  <si>
    <t>985.431.721-87</t>
  </si>
  <si>
    <t>Danilo Lourenço Abrão De Alencar</t>
  </si>
  <si>
    <t>702.141.861-21</t>
  </si>
  <si>
    <t>Dennys Augusto De Novais Monteiro</t>
  </si>
  <si>
    <t>000.885.031-35</t>
  </si>
  <si>
    <t>Diego De Lira Reis</t>
  </si>
  <si>
    <t>015.147.950-00</t>
  </si>
  <si>
    <t>Eder De Souza Ramos</t>
  </si>
  <si>
    <t>001.564.331-09</t>
  </si>
  <si>
    <t>Eliane Pereira Dos Santos</t>
  </si>
  <si>
    <t>216.043.801-44</t>
  </si>
  <si>
    <t>Emerson Moura Rodrigues</t>
  </si>
  <si>
    <t>021.428.271-60</t>
  </si>
  <si>
    <t>Evimar Antonio Da Silva</t>
  </si>
  <si>
    <t>435.123.211-00</t>
  </si>
  <si>
    <t>Fabiana Faria Flor Sabino</t>
  </si>
  <si>
    <t>936.975.461-04</t>
  </si>
  <si>
    <t>Fabio Gonçalves Dos Reis</t>
  </si>
  <si>
    <t>907.392.721-87</t>
  </si>
  <si>
    <t>Fabio Rodrigues Bino</t>
  </si>
  <si>
    <t>306.664.648-39</t>
  </si>
  <si>
    <t>Fernando Canedo De Paula Silveira</t>
  </si>
  <si>
    <t>022.141.751-64</t>
  </si>
  <si>
    <t>Flavia Silva Costa Galgane</t>
  </si>
  <si>
    <t>023.803.371-60</t>
  </si>
  <si>
    <t>Gabriel Jose Caixeta</t>
  </si>
  <si>
    <t>012.144.191-19</t>
  </si>
  <si>
    <t>Gabriel Nascimento Melazo Ribeiro</t>
  </si>
  <si>
    <t>038.700.121-29</t>
  </si>
  <si>
    <t>Giovanna Guimaraes Da Cunha</t>
  </si>
  <si>
    <t>857.753.121-04</t>
  </si>
  <si>
    <t>Guilherme Galgane Ferreira Ribeiro</t>
  </si>
  <si>
    <t>017.100.711-50</t>
  </si>
  <si>
    <t>Guilherme Pansani Silva</t>
  </si>
  <si>
    <t>035.250.341-64</t>
  </si>
  <si>
    <t>Heber Guimaraes Da Cunha</t>
  </si>
  <si>
    <t>766.927.601-00</t>
  </si>
  <si>
    <t>Pamella Suelley Gino Ribeiro</t>
  </si>
  <si>
    <t>006.433.111-30</t>
  </si>
  <si>
    <t>Paulo Gabriel Fontoura Ferreira</t>
  </si>
  <si>
    <t>031.444.551-05</t>
  </si>
  <si>
    <t>Paulo Henrique Rodrigues Souza</t>
  </si>
  <si>
    <t>043.878.541-03</t>
  </si>
  <si>
    <t>Paulo Henrique Santana Ferreira</t>
  </si>
  <si>
    <t>028.562.961-14</t>
  </si>
  <si>
    <t>Pedro Henrique Melazo Ribeiro</t>
  </si>
  <si>
    <t>037.302.851-22</t>
  </si>
  <si>
    <t>Rafael Dos Reis Domingues</t>
  </si>
  <si>
    <t>029.174.781-79</t>
  </si>
  <si>
    <t>Rafaela Lima Rodrigues</t>
  </si>
  <si>
    <t>700.906.771-61</t>
  </si>
  <si>
    <t>Renan Santos Portes</t>
  </si>
  <si>
    <t>009.517.511-31</t>
  </si>
  <si>
    <t>Rodrigo Luiz Barbosa Da Silva</t>
  </si>
  <si>
    <t>040.322.191-92</t>
  </si>
  <si>
    <t>Ronimiller Ferreira Franca</t>
  </si>
  <si>
    <t>931.002.481-04</t>
  </si>
  <si>
    <t>Sandro Jose Rosa</t>
  </si>
  <si>
    <t>547.471.041-00</t>
  </si>
  <si>
    <t>Sidney Humberto De Souza</t>
  </si>
  <si>
    <t>015.841.711-97</t>
  </si>
  <si>
    <t>Simone De Souza Santos Rabelo</t>
  </si>
  <si>
    <t>004.185.046-79</t>
  </si>
  <si>
    <t>Talyta Galgane Ferreira Ribeiro</t>
  </si>
  <si>
    <t>017.005.871-96</t>
  </si>
  <si>
    <t>036.528.931-07</t>
  </si>
  <si>
    <t>Valmir Gonçalves Ferreira</t>
  </si>
  <si>
    <t>591.403.801-49</t>
  </si>
  <si>
    <t>Victor Hugo Gomes Da Silva</t>
  </si>
  <si>
    <t>029.838.141-90</t>
  </si>
  <si>
    <t>Vilson Balduino Soares</t>
  </si>
  <si>
    <t>882.481.001-20</t>
  </si>
  <si>
    <t>Herson Aguiar Palhano</t>
  </si>
  <si>
    <t>005.216.051-30</t>
  </si>
  <si>
    <t>Iolanda Perez Marques</t>
  </si>
  <si>
    <t>375.747.011-72</t>
  </si>
  <si>
    <t>Ivan Jose Miranda Junior</t>
  </si>
  <si>
    <t>956.843.281-72</t>
  </si>
  <si>
    <t>753.943.751-00</t>
  </si>
  <si>
    <t>Jonatas Guimaraes Da Cunha</t>
  </si>
  <si>
    <t>814.407.231-68</t>
  </si>
  <si>
    <t>011.205.931-74</t>
  </si>
  <si>
    <t>Jose Marcos De Oliveira</t>
  </si>
  <si>
    <t>556.912.341-53</t>
  </si>
  <si>
    <t>Leonardo Carlos Pinto</t>
  </si>
  <si>
    <t>820.169.251-91</t>
  </si>
  <si>
    <t>Lilia Maia Da Silva Campos</t>
  </si>
  <si>
    <t>917.572.581-91</t>
  </si>
  <si>
    <t>Lucas Galgane Ferreira Ribeiro</t>
  </si>
  <si>
    <t>017.005.911-18</t>
  </si>
  <si>
    <t>Lucas Garcia Oliveira</t>
  </si>
  <si>
    <t>253.190.908-70</t>
  </si>
  <si>
    <t>Luciene Cassia Viana</t>
  </si>
  <si>
    <t>857.816.301-04</t>
  </si>
  <si>
    <t>Marcelo Zanini De Oliveira E Silva</t>
  </si>
  <si>
    <t>713.733.651-53</t>
  </si>
  <si>
    <t>Marcio Gabriel Teixeira</t>
  </si>
  <si>
    <t>655.920.691-20</t>
  </si>
  <si>
    <t>Maria Iraci De Aguiar Palhano</t>
  </si>
  <si>
    <t>165.599.401-87</t>
  </si>
  <si>
    <t>222.832.808-18</t>
  </si>
  <si>
    <t>Naara Sabrine Vaz De Almeida</t>
  </si>
  <si>
    <t>046.415.541-02</t>
  </si>
  <si>
    <t>Nilton Elias Martins Junior</t>
  </si>
  <si>
    <t>960.061.021-53</t>
  </si>
  <si>
    <t>Osmair Batista De Araujo Junior</t>
  </si>
  <si>
    <t>974.265.631-20</t>
  </si>
  <si>
    <t>Pablo Henrique De Andrade Costa</t>
  </si>
  <si>
    <t>047.423.371-58</t>
  </si>
  <si>
    <t>Zenith Diagnósticos E Terapias Complementares Ltda</t>
  </si>
  <si>
    <t>30.015.482/0001-14</t>
  </si>
  <si>
    <t>Hawa Khaled Abou Chakra</t>
  </si>
  <si>
    <t>696.610.061-72</t>
  </si>
  <si>
    <t>Nilza Raquel Silva</t>
  </si>
  <si>
    <t>023.016.551-64</t>
  </si>
  <si>
    <t>Debora De Oliveira Canedo</t>
  </si>
  <si>
    <t>037.963.933-57</t>
  </si>
  <si>
    <t>Joao Marcos Do Vale</t>
  </si>
  <si>
    <t>701.005.471-17</t>
  </si>
  <si>
    <t>Joao Paulo Virgilio Marinho Martins</t>
  </si>
  <si>
    <t>897.795.922-53</t>
  </si>
  <si>
    <t>Elizabeth De Souza Santos</t>
  </si>
  <si>
    <t>865.149.381-91</t>
  </si>
  <si>
    <t>020.314.361-20</t>
  </si>
  <si>
    <t>042.851.991-14</t>
  </si>
  <si>
    <t>054.505.581-47</t>
  </si>
  <si>
    <t>Fábio Rodrigues Ribeiro</t>
  </si>
  <si>
    <t>301.855.668-20</t>
  </si>
  <si>
    <t>119.467.038-50</t>
  </si>
  <si>
    <t>Charles Bronson de Melo</t>
  </si>
  <si>
    <t>036.982.871-29</t>
  </si>
  <si>
    <t>Vagner Ricardo de Souza Godoi</t>
  </si>
  <si>
    <t>040.227.541-17</t>
  </si>
  <si>
    <t>Kerolayne Barbosa de Oliveira</t>
  </si>
  <si>
    <t>701.732.051-43</t>
  </si>
  <si>
    <t>Priscilla Ribeiro Freire Campos</t>
  </si>
  <si>
    <t>262.513.558-16</t>
  </si>
  <si>
    <t>Sheilla Maklenn Rocha de Sousa</t>
  </si>
  <si>
    <t>733.413.551-20</t>
  </si>
  <si>
    <t>700.642.461-59</t>
  </si>
  <si>
    <t>Kléber Rodrigues Amorim</t>
  </si>
  <si>
    <t>921.374.821-34</t>
  </si>
  <si>
    <r>
      <rPr>
        <sz val="4.95"/>
        <color theme="1"/>
        <rFont val="Calibri"/>
      </rPr>
      <t xml:space="preserve"> 
</t>
    </r>
    <r>
      <rPr>
        <b/>
        <sz val="8"/>
        <color rgb="FF000000"/>
        <rFont val="Segoe UI"/>
      </rPr>
      <t>Data Crédito</t>
    </r>
    <r>
      <rPr>
        <sz val="1.95"/>
        <color theme="1"/>
        <rFont val="Calibri"/>
      </rPr>
      <t xml:space="preserve">
 </t>
    </r>
  </si>
  <si>
    <t>Fechamento</t>
  </si>
  <si>
    <t>Extrato</t>
  </si>
  <si>
    <t>Diferença</t>
  </si>
  <si>
    <t>Obs</t>
  </si>
  <si>
    <t>03/05/2025</t>
  </si>
  <si>
    <t>04/05/2025</t>
  </si>
  <si>
    <t>05/05/2025</t>
  </si>
  <si>
    <t>06/05/2025</t>
  </si>
  <si>
    <t>07/05/2025</t>
  </si>
  <si>
    <t>08/05/2025</t>
  </si>
  <si>
    <t>09/05/2025</t>
  </si>
  <si>
    <r>
      <t>1.250,65</t>
    </r>
    <r>
      <rPr>
        <b/>
        <sz val="10"/>
        <rFont val="Calibri"/>
        <family val="2"/>
        <scheme val="minor"/>
      </rPr>
      <t xml:space="preserve"> (se refere a devolução de imposto de NF faturada incorretamente pela OT) - e-mail Swiss 12/05</t>
    </r>
    <r>
      <rPr>
        <sz val="10"/>
        <rFont val="Calibri"/>
        <family val="2"/>
        <scheme val="minor"/>
      </rPr>
      <t xml:space="preserve">
12.675,29</t>
    </r>
    <r>
      <rPr>
        <b/>
        <i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(se trata da Servicer SP, referente ao Recibo 520186 e da Nota fiscal 10858) - e-mail 06/05</t>
    </r>
  </si>
  <si>
    <t>10/05/2025</t>
  </si>
  <si>
    <t>11/05/2025</t>
  </si>
  <si>
    <t>12/05/2025</t>
  </si>
  <si>
    <t>13/05/2025</t>
  </si>
  <si>
    <t>14/05/2025</t>
  </si>
  <si>
    <t>15/05/2025</t>
  </si>
  <si>
    <t>16/05/2025</t>
  </si>
  <si>
    <t>17/05/2025</t>
  </si>
  <si>
    <t>18/05/2025</t>
  </si>
  <si>
    <t>19/05/2025</t>
  </si>
  <si>
    <t>20/05/2025</t>
  </si>
  <si>
    <t>21/05/2025</t>
  </si>
  <si>
    <t>22/05/2025</t>
  </si>
  <si>
    <t>23/05/2025</t>
  </si>
  <si>
    <t>24/05/2025</t>
  </si>
  <si>
    <t>25/05/2025</t>
  </si>
  <si>
    <t>26/05/2025</t>
  </si>
  <si>
    <t>27/05/2025</t>
  </si>
  <si>
    <t>28/05/2025</t>
  </si>
  <si>
    <t>29/05/2025</t>
  </si>
  <si>
    <t>30/05/2025</t>
  </si>
  <si>
    <t>31/05/2025</t>
  </si>
  <si>
    <t>01/06/2025</t>
  </si>
  <si>
    <t>02/06/2025</t>
  </si>
  <si>
    <t>Nome do Mutuáriuo</t>
  </si>
  <si>
    <t>CPF</t>
  </si>
  <si>
    <t>No parcela</t>
  </si>
  <si>
    <t>Amortização Corrigida</t>
  </si>
  <si>
    <t>Juros Corrigido</t>
  </si>
  <si>
    <t>Valor de Gestão Corrigido</t>
  </si>
  <si>
    <t>Dif. de Parcela</t>
  </si>
  <si>
    <t>Mora</t>
  </si>
  <si>
    <t>Total Corrigido</t>
  </si>
  <si>
    <t>Dias em aberto</t>
  </si>
  <si>
    <t>Id do Crédito</t>
  </si>
  <si>
    <t>Faixa de Atraso</t>
  </si>
  <si>
    <t>Status</t>
  </si>
  <si>
    <t>Menor que 30 Dias</t>
  </si>
  <si>
    <t>Vencidos e Não Pagos Até 30 Dias</t>
  </si>
  <si>
    <t>Camilo El Bazi Filho</t>
  </si>
  <si>
    <t>757.022.151-68</t>
  </si>
  <si>
    <t>Proposta - Aguardando Escritura</t>
  </si>
  <si>
    <t>Crédito</t>
  </si>
  <si>
    <t>Maior Valor</t>
  </si>
  <si>
    <t>Saldo devedor</t>
  </si>
  <si>
    <t>Qtade parcelas Atraso</t>
  </si>
  <si>
    <t>Inadimplencia</t>
  </si>
  <si>
    <t>VP</t>
  </si>
  <si>
    <t>Cod Chronos</t>
  </si>
  <si>
    <t>Contrato</t>
  </si>
  <si>
    <t>Taxa</t>
  </si>
  <si>
    <t>Elegibilidade</t>
  </si>
  <si>
    <t>Meses Remanescentes</t>
  </si>
  <si>
    <t>VP Fluxo Futuro</t>
  </si>
  <si>
    <t>Classificação</t>
  </si>
  <si>
    <t>Saldo Devedor PDD</t>
  </si>
  <si>
    <t>Saldo Devedor Taxa Cessão</t>
  </si>
  <si>
    <t>Média R$ m²</t>
  </si>
  <si>
    <t>Área M²</t>
  </si>
  <si>
    <t>Valor De Venda Atualizado</t>
  </si>
  <si>
    <t xml:space="preserve">LTV % </t>
  </si>
  <si>
    <t>06/2025</t>
  </si>
  <si>
    <t>07/2025</t>
  </si>
  <si>
    <t>08/2025</t>
  </si>
  <si>
    <t>09/2025</t>
  </si>
  <si>
    <t>10/2025</t>
  </si>
  <si>
    <t>11/2025</t>
  </si>
  <si>
    <t>12/2025</t>
  </si>
  <si>
    <t>01/2026</t>
  </si>
  <si>
    <t>02/2026</t>
  </si>
  <si>
    <t>03/2026</t>
  </si>
  <si>
    <t>04/2026</t>
  </si>
  <si>
    <t>05/2026</t>
  </si>
  <si>
    <t>06/2026</t>
  </si>
  <si>
    <t>07/2026</t>
  </si>
  <si>
    <t>08/2026</t>
  </si>
  <si>
    <t>09/2026</t>
  </si>
  <si>
    <t>10/2026</t>
  </si>
  <si>
    <t>11/2026</t>
  </si>
  <si>
    <t>12/2026</t>
  </si>
  <si>
    <t>01/2027</t>
  </si>
  <si>
    <t>02/2027</t>
  </si>
  <si>
    <t>03/2027</t>
  </si>
  <si>
    <t>04/2027</t>
  </si>
  <si>
    <t>05/2027</t>
  </si>
  <si>
    <t>06/2027</t>
  </si>
  <si>
    <t>07/2027</t>
  </si>
  <si>
    <t>08/2027</t>
  </si>
  <si>
    <t>09/2027</t>
  </si>
  <si>
    <t>10/2027</t>
  </si>
  <si>
    <t>11/2027</t>
  </si>
  <si>
    <t>12/2027</t>
  </si>
  <si>
    <t>01/2028</t>
  </si>
  <si>
    <t>02/2028</t>
  </si>
  <si>
    <t>03/2028</t>
  </si>
  <si>
    <t>04/2028</t>
  </si>
  <si>
    <t>05/2028</t>
  </si>
  <si>
    <t>06/2028</t>
  </si>
  <si>
    <t>07/2028</t>
  </si>
  <si>
    <t>08/2028</t>
  </si>
  <si>
    <t>09/2028</t>
  </si>
  <si>
    <t>10/2028</t>
  </si>
  <si>
    <t>11/2028</t>
  </si>
  <si>
    <t>12/2028</t>
  </si>
  <si>
    <t>01/2029</t>
  </si>
  <si>
    <t>02/2029</t>
  </si>
  <si>
    <t>03/2029</t>
  </si>
  <si>
    <t>04/2029</t>
  </si>
  <si>
    <t>05/2029</t>
  </si>
  <si>
    <t>06/2029</t>
  </si>
  <si>
    <t>07/2029</t>
  </si>
  <si>
    <t>08/2029</t>
  </si>
  <si>
    <t>09/2029</t>
  </si>
  <si>
    <t>10/2029</t>
  </si>
  <si>
    <t>11/2029</t>
  </si>
  <si>
    <t>12/2029</t>
  </si>
  <si>
    <t>01/2030</t>
  </si>
  <si>
    <t>02/2030</t>
  </si>
  <si>
    <t>03/2030</t>
  </si>
  <si>
    <t>04/2030</t>
  </si>
  <si>
    <t>05/2030</t>
  </si>
  <si>
    <t>06/2030</t>
  </si>
  <si>
    <t>07/2030</t>
  </si>
  <si>
    <t>08/2030</t>
  </si>
  <si>
    <t>09/2030</t>
  </si>
  <si>
    <t>10/2030</t>
  </si>
  <si>
    <t>11/2030</t>
  </si>
  <si>
    <t>12/2030</t>
  </si>
  <si>
    <t>01/2031</t>
  </si>
  <si>
    <t>02/2031</t>
  </si>
  <si>
    <t>03/2031</t>
  </si>
  <si>
    <t>04/2031</t>
  </si>
  <si>
    <t>05/2031</t>
  </si>
  <si>
    <t>06/2031</t>
  </si>
  <si>
    <t>07/2031</t>
  </si>
  <si>
    <t>08/2031</t>
  </si>
  <si>
    <t>09/2031</t>
  </si>
  <si>
    <t>10/2031</t>
  </si>
  <si>
    <t>11/2031</t>
  </si>
  <si>
    <t>12/2031</t>
  </si>
  <si>
    <t>01/2032</t>
  </si>
  <si>
    <t>02/2032</t>
  </si>
  <si>
    <t>03/2032</t>
  </si>
  <si>
    <t>04/2032</t>
  </si>
  <si>
    <t>05/2032</t>
  </si>
  <si>
    <t>06/2032</t>
  </si>
  <si>
    <t>07/2032</t>
  </si>
  <si>
    <t>08/2032</t>
  </si>
  <si>
    <t>09/2032</t>
  </si>
  <si>
    <t>10/2032</t>
  </si>
  <si>
    <t>11/2032</t>
  </si>
  <si>
    <t>12/2032</t>
  </si>
  <si>
    <t>01/2033</t>
  </si>
  <si>
    <t>02/2033</t>
  </si>
  <si>
    <t>03/2033</t>
  </si>
  <si>
    <t>04/2033</t>
  </si>
  <si>
    <t>05/2033</t>
  </si>
  <si>
    <t>06/2033</t>
  </si>
  <si>
    <t>07/2033</t>
  </si>
  <si>
    <t>08/2033</t>
  </si>
  <si>
    <t>09/2033</t>
  </si>
  <si>
    <t>10/2033</t>
  </si>
  <si>
    <t>11/2033</t>
  </si>
  <si>
    <t>12/2033</t>
  </si>
  <si>
    <t>01/2034</t>
  </si>
  <si>
    <t>02/2034</t>
  </si>
  <si>
    <t>03/2034</t>
  </si>
  <si>
    <t>04/2034</t>
  </si>
  <si>
    <t>05/2034</t>
  </si>
  <si>
    <t>06/2034</t>
  </si>
  <si>
    <t>07/2034</t>
  </si>
  <si>
    <t>08/2034</t>
  </si>
  <si>
    <t>09/2034</t>
  </si>
  <si>
    <t>10/2034</t>
  </si>
  <si>
    <t>11/2034</t>
  </si>
  <si>
    <t>12/2034</t>
  </si>
  <si>
    <t>01/2035</t>
  </si>
  <si>
    <t>02/2035</t>
  </si>
  <si>
    <t>03/2035</t>
  </si>
  <si>
    <t>04/2035</t>
  </si>
  <si>
    <t>05/2035</t>
  </si>
  <si>
    <t>06/2035</t>
  </si>
  <si>
    <t>07/2035</t>
  </si>
  <si>
    <t>08/2035</t>
  </si>
  <si>
    <t>09/2035</t>
  </si>
  <si>
    <t>10/2035</t>
  </si>
  <si>
    <t>11/2035</t>
  </si>
  <si>
    <t>12/2035</t>
  </si>
  <si>
    <t>01/2036</t>
  </si>
  <si>
    <t>02/2036</t>
  </si>
  <si>
    <t>03/2036</t>
  </si>
  <si>
    <t>04/2036</t>
  </si>
  <si>
    <t>05/2036</t>
  </si>
  <si>
    <t>06/2036</t>
  </si>
  <si>
    <t>07/2036</t>
  </si>
  <si>
    <t>08/2036</t>
  </si>
  <si>
    <t>09/2036</t>
  </si>
  <si>
    <t>10/2036</t>
  </si>
  <si>
    <t>11/2036</t>
  </si>
  <si>
    <t>12/2036</t>
  </si>
  <si>
    <t>01/2037</t>
  </si>
  <si>
    <t>02/2037</t>
  </si>
  <si>
    <t>03/2037</t>
  </si>
  <si>
    <t>04/2037</t>
  </si>
  <si>
    <t>05/2037</t>
  </si>
  <si>
    <t>06/2037</t>
  </si>
  <si>
    <t>07/2037</t>
  </si>
  <si>
    <t>08/2037</t>
  </si>
  <si>
    <t>09/2037</t>
  </si>
  <si>
    <t>10/2037</t>
  </si>
  <si>
    <t>11/2037</t>
  </si>
  <si>
    <t>12/2037</t>
  </si>
  <si>
    <t>01/2038</t>
  </si>
  <si>
    <t>02/2038</t>
  </si>
  <si>
    <t>03/2038</t>
  </si>
  <si>
    <t>04/2038</t>
  </si>
  <si>
    <t>05/2038</t>
  </si>
  <si>
    <t>06/2038</t>
  </si>
  <si>
    <t>07/2038</t>
  </si>
  <si>
    <t>08/2038</t>
  </si>
  <si>
    <t>09/2038</t>
  </si>
  <si>
    <t>10/2038</t>
  </si>
  <si>
    <t>11/2038</t>
  </si>
  <si>
    <t>12/2038</t>
  </si>
  <si>
    <t>01/2039</t>
  </si>
  <si>
    <t>02/2039</t>
  </si>
  <si>
    <t>03/2039</t>
  </si>
  <si>
    <t>04/2039</t>
  </si>
  <si>
    <t>05/2039</t>
  </si>
  <si>
    <t>06/2039</t>
  </si>
  <si>
    <t>07/2039</t>
  </si>
  <si>
    <t>08/2039</t>
  </si>
  <si>
    <t>31 a 60 Dias</t>
  </si>
  <si>
    <t>Samuel Yohei Kudo Da Silva</t>
  </si>
  <si>
    <t>037.301.931-98</t>
  </si>
  <si>
    <t>Bloco</t>
  </si>
  <si>
    <t>Unidade</t>
  </si>
  <si>
    <t>Data da quitação</t>
  </si>
  <si>
    <t>Q</t>
  </si>
  <si>
    <r>
      <rPr>
        <sz val="4.95"/>
        <color theme="1"/>
        <rFont val="Calibri"/>
      </rPr>
      <t xml:space="preserve"> 
</t>
    </r>
    <r>
      <rPr>
        <b/>
        <sz val="8"/>
        <color rgb="FF000000"/>
        <rFont val="Segoe UI"/>
      </rPr>
      <t>No Contrato</t>
    </r>
    <r>
      <rPr>
        <sz val="1.95"/>
        <color theme="1"/>
        <rFont val="Calibri"/>
      </rPr>
      <t xml:space="preserve">
 </t>
    </r>
  </si>
  <si>
    <t>Data da de Pgto</t>
  </si>
  <si>
    <t>Valor Recompra</t>
  </si>
  <si>
    <t>Contratos</t>
  </si>
  <si>
    <t>LOTE</t>
  </si>
  <si>
    <t>UNIDADE</t>
  </si>
  <si>
    <t>Cliente</t>
  </si>
  <si>
    <t>Assinaturas</t>
  </si>
  <si>
    <t>Registro de AF na Matrícula</t>
  </si>
  <si>
    <t>Registro de CCI na Matrícula</t>
  </si>
  <si>
    <t>Observações</t>
  </si>
  <si>
    <t>Elegível</t>
  </si>
  <si>
    <t>P</t>
  </si>
  <si>
    <t>12</t>
  </si>
  <si>
    <t>OK</t>
  </si>
  <si>
    <t>Inelegível</t>
  </si>
  <si>
    <t>S</t>
  </si>
  <si>
    <t>Total Carteira</t>
  </si>
  <si>
    <t>R</t>
  </si>
  <si>
    <t>O</t>
  </si>
  <si>
    <t>J</t>
  </si>
  <si>
    <t>N</t>
  </si>
  <si>
    <t>M</t>
  </si>
  <si>
    <t>F</t>
  </si>
  <si>
    <t>I</t>
  </si>
  <si>
    <t>Jeovani Da Cunha</t>
  </si>
  <si>
    <t>D</t>
  </si>
  <si>
    <t>E</t>
  </si>
  <si>
    <t>Lisieux Jose Borges</t>
  </si>
  <si>
    <t>H</t>
  </si>
  <si>
    <t>A</t>
  </si>
  <si>
    <t>K</t>
  </si>
  <si>
    <t>Pauline Taveira Sociedade Individual De Advocacia</t>
  </si>
  <si>
    <t>C</t>
  </si>
  <si>
    <t>G</t>
  </si>
  <si>
    <t>NOK</t>
  </si>
  <si>
    <t>Matrícula Pendente - Aguardando Registro</t>
  </si>
  <si>
    <t>Proposta</t>
  </si>
  <si>
    <t>Proposta Enviada - Aguardando Documentação</t>
  </si>
  <si>
    <t>UND</t>
  </si>
  <si>
    <t>Data da venda</t>
  </si>
  <si>
    <t>Valor de Compra e Venda</t>
  </si>
  <si>
    <t>M²</t>
  </si>
  <si>
    <t>R$ m²</t>
  </si>
  <si>
    <t xml:space="preserve">Média R$ </t>
  </si>
  <si>
    <t>15</t>
  </si>
  <si>
    <t>10</t>
  </si>
  <si>
    <t>18</t>
  </si>
  <si>
    <t>25</t>
  </si>
  <si>
    <t>17</t>
  </si>
  <si>
    <t>32</t>
  </si>
  <si>
    <t>22</t>
  </si>
  <si>
    <t>09</t>
  </si>
  <si>
    <t>13</t>
  </si>
  <si>
    <t>16</t>
  </si>
  <si>
    <t>23</t>
  </si>
  <si>
    <t>14</t>
  </si>
  <si>
    <t>04</t>
  </si>
  <si>
    <t>06</t>
  </si>
  <si>
    <t>01</t>
  </si>
  <si>
    <t>02</t>
  </si>
  <si>
    <t>34</t>
  </si>
  <si>
    <t>19</t>
  </si>
  <si>
    <t>21</t>
  </si>
  <si>
    <t>03</t>
  </si>
  <si>
    <t>11</t>
  </si>
  <si>
    <t>05</t>
  </si>
  <si>
    <t>27</t>
  </si>
  <si>
    <t>20</t>
  </si>
  <si>
    <t>07</t>
  </si>
  <si>
    <t>24</t>
  </si>
  <si>
    <t>28</t>
  </si>
  <si>
    <t>29</t>
  </si>
  <si>
    <t>08</t>
  </si>
  <si>
    <t>30</t>
  </si>
  <si>
    <t>26</t>
  </si>
  <si>
    <t>Código da Parcela</t>
  </si>
  <si>
    <t>Cod. Secundário Parcela</t>
  </si>
  <si>
    <t>Código Mega</t>
  </si>
  <si>
    <t>Codigo Interno</t>
  </si>
  <si>
    <t>Codigo Externo</t>
  </si>
  <si>
    <t>Codigo Interno CEOS</t>
  </si>
  <si>
    <t>Data de Inserção</t>
  </si>
  <si>
    <t>Parcela</t>
  </si>
  <si>
    <t>Método de Amortização</t>
  </si>
  <si>
    <t>Periodicidade da Parcela</t>
  </si>
  <si>
    <t>Tipo de Renegociação</t>
  </si>
  <si>
    <t>Data renegociação</t>
  </si>
  <si>
    <t>Data Base</t>
  </si>
  <si>
    <t>Índice de Correção</t>
  </si>
  <si>
    <t>Defasagem correção</t>
  </si>
  <si>
    <t>Periodicidade de Correção</t>
  </si>
  <si>
    <t>Data última correção</t>
  </si>
  <si>
    <t>Multa (%)</t>
  </si>
  <si>
    <t>Juros de Mora (%)</t>
  </si>
  <si>
    <t xml:space="preserve">Juros Compensatórios Anual </t>
  </si>
  <si>
    <t>Taxa de Juros Anual (%)</t>
  </si>
  <si>
    <t>Data Inicial (Desembolso)</t>
  </si>
  <si>
    <t>Data Final (Desembolso)</t>
  </si>
  <si>
    <t>Valor Desembolsado</t>
  </si>
  <si>
    <t xml:space="preserve">Juros Acruado </t>
  </si>
  <si>
    <t>Correção Acruado</t>
  </si>
  <si>
    <t>Valor pro Rata</t>
  </si>
  <si>
    <t>Valor da Amortização</t>
  </si>
  <si>
    <t>Juros da Parcela</t>
  </si>
  <si>
    <t>Correção da Parcela</t>
  </si>
  <si>
    <t>Parcela Corrigida</t>
  </si>
  <si>
    <t>Seguro MIP Corrigido</t>
  </si>
  <si>
    <t>Seguro DFI Corrigido</t>
  </si>
  <si>
    <t>Diferença de Parcela Corrigida</t>
  </si>
  <si>
    <t>Juros Compensatórios</t>
  </si>
  <si>
    <t>Valor Total Corrigido</t>
  </si>
  <si>
    <t>Data de Crédito</t>
  </si>
  <si>
    <t>Diferença Parcelas Creditada</t>
  </si>
  <si>
    <t>Data Vencimento</t>
  </si>
  <si>
    <t>Situação</t>
  </si>
  <si>
    <t>Status do Fluxo</t>
  </si>
  <si>
    <t>Banco</t>
  </si>
  <si>
    <t>Produto</t>
  </si>
  <si>
    <r>
      <rPr>
        <sz val="8"/>
        <color rgb="FF000000"/>
        <rFont val="Segoe UI"/>
      </rPr>
      <t xml:space="preserve">Credito 
</t>
    </r>
    <r>
      <rPr>
        <sz val="8"/>
        <color rgb="FF000000"/>
        <rFont val="Segoe UI"/>
      </rPr>
      <t>Adquirido</t>
    </r>
  </si>
  <si>
    <t>Nome Cedente</t>
  </si>
  <si>
    <t>CNPJ Cedente</t>
  </si>
  <si>
    <t>6358</t>
  </si>
  <si>
    <t>Mensal</t>
  </si>
  <si>
    <t>IPCA</t>
  </si>
  <si>
    <t>A Vencer</t>
  </si>
  <si>
    <t>Ativo</t>
  </si>
  <si>
    <t>Implantado</t>
  </si>
  <si>
    <t>N/A</t>
  </si>
  <si>
    <t>NÃO</t>
  </si>
  <si>
    <t>SWISS PARK NEGOCIOS IMOBILIARIOS LTDA</t>
  </si>
  <si>
    <t>22.673.414/0001-14</t>
  </si>
  <si>
    <t>9</t>
  </si>
  <si>
    <t>6407</t>
  </si>
  <si>
    <t>6399</t>
  </si>
  <si>
    <t>PRICE</t>
  </si>
  <si>
    <t>6400</t>
  </si>
  <si>
    <t>6398</t>
  </si>
  <si>
    <t>6388</t>
  </si>
  <si>
    <t>8</t>
  </si>
  <si>
    <t>6382</t>
  </si>
  <si>
    <t>1</t>
  </si>
  <si>
    <t>6366</t>
  </si>
  <si>
    <t>6498</t>
  </si>
  <si>
    <t>Entrada</t>
  </si>
  <si>
    <t>4</t>
  </si>
  <si>
    <t>6441</t>
  </si>
  <si>
    <t>6385</t>
  </si>
  <si>
    <t>6390</t>
  </si>
  <si>
    <t>6387</t>
  </si>
  <si>
    <t>6440</t>
  </si>
  <si>
    <t>6401</t>
  </si>
  <si>
    <t>6483</t>
  </si>
  <si>
    <t>6389</t>
  </si>
  <si>
    <t>2</t>
  </si>
  <si>
    <t>6426</t>
  </si>
  <si>
    <t>Pago</t>
  </si>
  <si>
    <t>Anual</t>
  </si>
  <si>
    <t>6446</t>
  </si>
  <si>
    <t>6403</t>
  </si>
  <si>
    <t>6492</t>
  </si>
  <si>
    <t>6377</t>
  </si>
  <si>
    <t>6370</t>
  </si>
  <si>
    <t>SEM CORREÇÃO</t>
  </si>
  <si>
    <t>6427</t>
  </si>
  <si>
    <t>6</t>
  </si>
  <si>
    <t>6437</t>
  </si>
  <si>
    <t>6454</t>
  </si>
  <si>
    <t>6494</t>
  </si>
  <si>
    <t>6354</t>
  </si>
  <si>
    <t>6380</t>
  </si>
  <si>
    <t>6447</t>
  </si>
  <si>
    <t>6355</t>
  </si>
  <si>
    <t>6448</t>
  </si>
  <si>
    <t>36</t>
  </si>
  <si>
    <t>6473</t>
  </si>
  <si>
    <t>37</t>
  </si>
  <si>
    <t>6474</t>
  </si>
  <si>
    <t>6394</t>
  </si>
  <si>
    <t>6396</t>
  </si>
  <si>
    <t>6375</t>
  </si>
  <si>
    <t>6359</t>
  </si>
  <si>
    <t>6415</t>
  </si>
  <si>
    <t>6442</t>
  </si>
  <si>
    <t>6416</t>
  </si>
  <si>
    <t>6487</t>
  </si>
  <si>
    <t>6488</t>
  </si>
  <si>
    <t>6493</t>
  </si>
  <si>
    <t>6414</t>
  </si>
  <si>
    <t>6395</t>
  </si>
  <si>
    <t>6379</t>
  </si>
  <si>
    <t>6444</t>
  </si>
  <si>
    <t>6445</t>
  </si>
  <si>
    <t>6405</t>
  </si>
  <si>
    <t>6412</t>
  </si>
  <si>
    <t>7</t>
  </si>
  <si>
    <t>6361</t>
  </si>
  <si>
    <t>5</t>
  </si>
  <si>
    <t>6409</t>
  </si>
  <si>
    <t>6410</t>
  </si>
  <si>
    <t>6417</t>
  </si>
  <si>
    <t>6435</t>
  </si>
  <si>
    <t>6475</t>
  </si>
  <si>
    <t>6376</t>
  </si>
  <si>
    <t>6402</t>
  </si>
  <si>
    <t>6497</t>
  </si>
  <si>
    <t>6378</t>
  </si>
  <si>
    <t>6367</t>
  </si>
  <si>
    <t>6369</t>
  </si>
  <si>
    <t>3</t>
  </si>
  <si>
    <t>6406</t>
  </si>
  <si>
    <t>Renegociação</t>
  </si>
  <si>
    <t>6472</t>
  </si>
  <si>
    <t>6393</t>
  </si>
  <si>
    <t>6425</t>
  </si>
  <si>
    <t>6436</t>
  </si>
  <si>
    <t>6373</t>
  </si>
  <si>
    <t>6383</t>
  </si>
  <si>
    <t>6372</t>
  </si>
  <si>
    <t>6381</t>
  </si>
  <si>
    <t>6357</t>
  </si>
  <si>
    <t>6424</t>
  </si>
  <si>
    <t>6351</t>
  </si>
  <si>
    <t>6485</t>
  </si>
  <si>
    <t>6466</t>
  </si>
  <si>
    <t>6360</t>
  </si>
  <si>
    <t>6451</t>
  </si>
  <si>
    <t>6368</t>
  </si>
  <si>
    <t>6352</t>
  </si>
  <si>
    <t>6353</t>
  </si>
  <si>
    <t>6411</t>
  </si>
  <si>
    <t>EMPREEND</t>
  </si>
  <si>
    <t>QUADRA_BLOCO</t>
  </si>
  <si>
    <t>LOTE_SALA</t>
  </si>
  <si>
    <t>AREA_PRIVADA</t>
  </si>
  <si>
    <t>SITUACAO_VENDA</t>
  </si>
  <si>
    <t>COD_SIT_VENDA</t>
  </si>
  <si>
    <t>DSC_SIT_VENDA</t>
  </si>
  <si>
    <t>NOME</t>
  </si>
  <si>
    <t>CPFCNPJ</t>
  </si>
  <si>
    <t>DESCRICAOTIPOCARACTERISTICA</t>
  </si>
  <si>
    <t>Disponível para Venda</t>
  </si>
  <si>
    <t>Residencial</t>
  </si>
  <si>
    <t>Vendido</t>
  </si>
  <si>
    <t>Efetivada</t>
  </si>
  <si>
    <t>MICHAEL MOLINA</t>
  </si>
  <si>
    <t>B</t>
  </si>
  <si>
    <t>JOAO MARCOS DO VALE</t>
  </si>
  <si>
    <t>Em Preparação</t>
  </si>
  <si>
    <t>FÁBIO RODRIGUES RIBEIRO</t>
  </si>
  <si>
    <t>JOAO VITOR FLORIAN</t>
  </si>
  <si>
    <t>JOSE MARCOS DE OLIVEIRA</t>
  </si>
  <si>
    <t>FABIANA FARIA FLOR SABINO</t>
  </si>
  <si>
    <t>HAWA KHALED ABOU CHAKRA</t>
  </si>
  <si>
    <t>JOAO PAULO VIRGILIO MARINHO MARTINS</t>
  </si>
  <si>
    <t>NILZA RAQUEL SILVA</t>
  </si>
  <si>
    <t>MARCIO GABRIEL TEIXEIRA</t>
  </si>
  <si>
    <t>MOISES ELIAS DE SOUZA ALVES</t>
  </si>
  <si>
    <t>FABIO GONÇALVES DOS REIS</t>
  </si>
  <si>
    <t>Quitada</t>
  </si>
  <si>
    <t>CLARINDA PERES GUIMARÃES</t>
  </si>
  <si>
    <t>788.119.291-72</t>
  </si>
  <si>
    <t>FILIPE JUNIO DE OLIVEIRA</t>
  </si>
  <si>
    <t>THIAGO DA COSTA MOREIRA</t>
  </si>
  <si>
    <t>DEBORA DE OLIVEIRA CANEDO</t>
  </si>
  <si>
    <t>NILTON ELIAS MARTINS JUNIOR</t>
  </si>
  <si>
    <t>CLAUDIO CARVALHO MACHADO</t>
  </si>
  <si>
    <t>VALMIR GONÇALVES FERREIRA</t>
  </si>
  <si>
    <t>PAMELLA SUELLEY GINO RIBEIRO</t>
  </si>
  <si>
    <t>L</t>
  </si>
  <si>
    <t>SANDRO JOSE ROSA</t>
  </si>
  <si>
    <t>GUILHERME PANSANI SILVA</t>
  </si>
  <si>
    <t>EDER DE SOUZA RAMOS</t>
  </si>
  <si>
    <t>ZENITH DIAGNÓSTICOS E TERAPIAS COMPLEMENTARES LTDA</t>
  </si>
  <si>
    <t>IVAN JOSE MIRANDA JUNIOR</t>
  </si>
  <si>
    <t>DANIEL SILVA FERREIRA</t>
  </si>
  <si>
    <t>ANNA PAULA VIEIRA DE SOUSA ALVES</t>
  </si>
  <si>
    <t>EMERSON MOURA RODRIGUES</t>
  </si>
  <si>
    <t>JORGE MIGUEL GONZALES DUTRA</t>
  </si>
  <si>
    <t>CAMILA MOREIRA DE QUEIROZ ALENCAR</t>
  </si>
  <si>
    <t>VICTOR HUGO GOMES DA SILVA</t>
  </si>
  <si>
    <t>LISIEUX JOSE BORGES</t>
  </si>
  <si>
    <t>351.103.926-68</t>
  </si>
  <si>
    <t>MARCELO ZANINI DE OLIVEIRA E SILVA</t>
  </si>
  <si>
    <t>DIEGO DE LIRA REIS</t>
  </si>
  <si>
    <t>RAFAEL DOS REIS DOMINGUES</t>
  </si>
  <si>
    <t>CAMILO EL BAZI FILHO</t>
  </si>
  <si>
    <t>OSMAIR BATISTA DE ARAUJO JUNIOR</t>
  </si>
  <si>
    <t>FABIO RODRIGUES BINO</t>
  </si>
  <si>
    <t>LUCAS GALGANE FERREIRA RIBEIRO</t>
  </si>
  <si>
    <t>IOLANDA PEREZ MARQUES</t>
  </si>
  <si>
    <t>RONIMILLER FERREIRA FRANCA</t>
  </si>
  <si>
    <t>JONATAS GUIMARAES DA CUNHA</t>
  </si>
  <si>
    <t>ALEXANDRE MAGNO DE CARVALHO</t>
  </si>
  <si>
    <t>MARIA IRACI DE AGUIAR PALHANO</t>
  </si>
  <si>
    <t>HERSON AGUIAR PALHANO</t>
  </si>
  <si>
    <t>SIDNEY HUMBERTO DE SOUZA</t>
  </si>
  <si>
    <t>JOANA APARECIDA KELLER</t>
  </si>
  <si>
    <t>470.051.491-49</t>
  </si>
  <si>
    <t>ANCOR CONSTRUTORA LTDA</t>
  </si>
  <si>
    <t>HEBER GUIMARAES DA CUNHA</t>
  </si>
  <si>
    <t>GIOVANNA GUIMARAES DA CUNHA</t>
  </si>
  <si>
    <t>JEOVANI DA CUNHA</t>
  </si>
  <si>
    <t>020.235.631-00</t>
  </si>
  <si>
    <t>RENAN SANTOS PORTES</t>
  </si>
  <si>
    <t>DANILO LOURENÇO ABRÃO DE ALENCAR</t>
  </si>
  <si>
    <t>GABRIEL NASCIMENTO MELAZO RIBEIRO</t>
  </si>
  <si>
    <t>ANDERSON GONCALVES MOREIRA</t>
  </si>
  <si>
    <t>EVIMAR ANTONIO DA SILVA</t>
  </si>
  <si>
    <t>SAMUEL YOHEI KUDO DA SILVA</t>
  </si>
  <si>
    <t>DENNYS AUGUSTO DE NOVAIS MONTEIRO</t>
  </si>
  <si>
    <t>PABLO HENRIQUE DE ANDRADE COSTA</t>
  </si>
  <si>
    <t>CLARY MERCES DE OLIVEIRA MACHADO</t>
  </si>
  <si>
    <t>PAULO GABRIEL FONTOURA FERREIRA</t>
  </si>
  <si>
    <t>FLAVIA SILVA COSTA GALGANE</t>
  </si>
  <si>
    <t>GUILHERME GALGANE FERREIRA RIBEIRO</t>
  </si>
  <si>
    <t>UNIAO HOLDINGS LTDA</t>
  </si>
  <si>
    <t>40.072.336/0001-84</t>
  </si>
  <si>
    <t>LUCAS GARCIA OLIVEIRA</t>
  </si>
  <si>
    <t>FERNANDO CANEDO DE PAULA SILVEIRA</t>
  </si>
  <si>
    <t>PAULINE TAVEIRA SOCIEDADE INDIVIDUAL DE ADVOCACIA</t>
  </si>
  <si>
    <t>27.641.270/0001-38</t>
  </si>
  <si>
    <t>VILMAR DIAS SEIXAS</t>
  </si>
  <si>
    <t>849.997.801-00</t>
  </si>
  <si>
    <t>ELIZABETH DE SOUZA SANTOS</t>
  </si>
  <si>
    <t>SIMONE DE SOUZA SANTOS RABELO</t>
  </si>
  <si>
    <t>EXCEL CONSTRUTORA E INCORPORADORA LTDA</t>
  </si>
  <si>
    <t>03.030.662/0001-00</t>
  </si>
  <si>
    <t>RAFAELA LIMA RODRIGUES</t>
  </si>
  <si>
    <t>LEONARDO CARLOS PINTO</t>
  </si>
  <si>
    <t>NAARA SABRINE VAZ DE ALMEIDA</t>
  </si>
  <si>
    <t>GABRIEL JOSE CAIXETA</t>
  </si>
  <si>
    <t>TALYTA GALGANE FERREIRA RIBEIRO</t>
  </si>
  <si>
    <t>ANDREYVE VIEIRA MELO</t>
  </si>
  <si>
    <t>ALYSSON DE ALMEIDA MICLOS</t>
  </si>
  <si>
    <t>PAULO HENRIQUE RODRIGUES SOUZA</t>
  </si>
  <si>
    <t>CHRISTIAN ALEXANDRE PEREIRA</t>
  </si>
  <si>
    <t>PEDRO HENRIQUE MELAZO RIBEIRO</t>
  </si>
  <si>
    <t>CRIS IMOVEIS LTDA</t>
  </si>
  <si>
    <t>ELIANE PEREIRA DOS SANTOS</t>
  </si>
  <si>
    <t>VILSON BALDUINO SOARES</t>
  </si>
  <si>
    <t>RODRIGO LUIZ BARBOSA DA SILVA</t>
  </si>
  <si>
    <t>LUCIENE CASSIA VIANA</t>
  </si>
  <si>
    <t>PAULO HENRIQUE SANTANA FERREIRA</t>
  </si>
  <si>
    <t>LILIA MAIA DA SILVA CAMPOS</t>
  </si>
  <si>
    <t>Faixa</t>
  </si>
  <si>
    <t>%</t>
  </si>
  <si>
    <t>Menor que 30 dias</t>
  </si>
  <si>
    <t>31 a 60 dias</t>
  </si>
  <si>
    <t>61 a 90</t>
  </si>
  <si>
    <t>Acima de 90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</si>
</sst>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_-* #,##0.00_-;\-* #,##0.00_-;_-* &quot;-&quot;??_-;_-@_-"/>
    <numFmt numFmtId="165" formatCode="[$-10416]&quot;R$&quot;\ #,##0.00;\(&quot;R$&quot;\ #,##0.00\)"/>
    <numFmt numFmtId="166" formatCode="[$-10416]dd/mm/yyyy"/>
    <numFmt numFmtId="167" formatCode="[$-10416]0.00%"/>
    <numFmt numFmtId="168" formatCode="[$-10416]0.00\ %"/>
    <numFmt numFmtId="169" formatCode="[$-10416]0"/>
    <numFmt numFmtId="170" formatCode="_(* #,##0_);_(* \(#,##0\);_(* &quot;-&quot;??_);_(@_)"/>
    <numFmt numFmtId="171" formatCode="_-[$R$-416]\ * #,##0.00_-;\-[$R$-416]\ * #,##0.00_-;_-[$R$-416]\ * &quot;-&quot;??_-;_-@_-"/>
    <numFmt numFmtId="172" formatCode="&quot;R$&quot;\ #,##0.00"/>
    <numFmt numFmtId="173" formatCode="[$-10416]0.00;\(0.00\)"/>
    <numFmt numFmtId="174" formatCode="[$-10416]&quot;R$&quot;#,##0.00;\(&quot;R$&quot;#,##0.00\)"/>
  </numFmts>
  <fonts count="56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</font>
    <font>
      <sz val="10"/>
      <color rgb="FF1F497D"/>
      <name val="Segoe UI"/>
    </font>
    <font>
      <sz val="8"/>
      <color rgb="FF1F497D"/>
      <name val="Segoe UI"/>
    </font>
    <font>
      <b/>
      <sz val="8"/>
      <color rgb="FF1F497D"/>
      <name val="Arial"/>
    </font>
    <font>
      <sz val="8"/>
      <color rgb="FF1F497D"/>
      <name val="Arial"/>
    </font>
    <font>
      <b/>
      <sz val="8"/>
      <color rgb="FF1F497D"/>
      <name val="Segoe UI"/>
    </font>
    <font>
      <b/>
      <sz val="10"/>
      <color rgb="FF000000"/>
      <name val="Calibri"/>
    </font>
    <font>
      <sz val="10"/>
      <color rgb="FF000000"/>
      <name val="Calibri"/>
    </font>
    <font>
      <sz val="4.95"/>
      <name val="Calibri"/>
    </font>
    <font>
      <b/>
      <sz val="8"/>
      <color rgb="FF000000"/>
      <name val="Segoe UI"/>
    </font>
    <font>
      <sz val="9"/>
      <color rgb="FF000000"/>
      <name val="Segoe UI"/>
    </font>
    <font>
      <sz val="4.95"/>
      <color theme="1"/>
      <name val="Calibri"/>
    </font>
    <font>
      <sz val="1.95"/>
      <color theme="1"/>
      <name val="Calibri"/>
    </font>
    <font>
      <sz val="11"/>
      <color rgb="FF0000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0" tint="-4.9989318521683403E-2"/>
      <name val="Arial"/>
      <family val="2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theme="0" tint="-4.9989318521683403E-2"/>
      <name val="Arial"/>
      <family val="2"/>
    </font>
    <font>
      <sz val="8"/>
      <color indexed="8"/>
      <name val="Calibri"/>
      <family val="2"/>
      <scheme val="minor"/>
    </font>
    <font>
      <b/>
      <sz val="8"/>
      <color theme="0"/>
      <name val="Segoe UI"/>
      <family val="2"/>
    </font>
    <font>
      <b/>
      <sz val="9"/>
      <color rgb="FFC00000"/>
      <name val="Segoe UI"/>
      <family val="2"/>
    </font>
    <font>
      <sz val="11"/>
      <color theme="0"/>
      <name val="Calibri"/>
      <family val="2"/>
    </font>
    <font>
      <sz val="10"/>
      <color rgb="FF000000"/>
      <name val="Calibri"/>
      <family val="2"/>
      <scheme val="minor"/>
    </font>
    <font>
      <sz val="8"/>
      <color theme="0"/>
      <name val="Tahoma"/>
      <family val="2"/>
    </font>
    <font>
      <sz val="11"/>
      <name val="Calibri"/>
      <family val="2"/>
    </font>
    <font>
      <sz val="8"/>
      <color rgb="FF000000"/>
      <name val="Tahoma"/>
      <family val="2"/>
    </font>
    <font>
      <sz val="8"/>
      <color rgb="FF9C5700"/>
      <name val="Tahoma"/>
      <family val="2"/>
    </font>
    <font>
      <sz val="11"/>
      <color theme="3"/>
      <name val="Calibri"/>
      <family val="2"/>
    </font>
    <font>
      <sz val="11"/>
      <color rgb="FF1F497D"/>
      <name val="Calibri"/>
      <family val="2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8"/>
      <color rgb="FF000000"/>
      <name val="Segoe UI"/>
      <family val="2"/>
    </font>
    <font>
      <sz val="8"/>
      <color rgb="FF000000"/>
      <name val="Segoe UI"/>
    </font>
    <font>
      <sz val="10"/>
      <color rgb="FF000000"/>
      <name val="Segoe UI"/>
    </font>
    <font>
      <b/>
      <sz val="10"/>
      <name val="Arial"/>
      <family val="2"/>
    </font>
    <font>
      <sz val="8"/>
      <color theme="0"/>
      <name val="Segoe UI"/>
      <family val="2"/>
    </font>
    <font>
      <b/>
      <sz val="1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AADC"/>
        <bgColor rgb="FF80AADC"/>
      </patternFill>
    </fill>
    <fill>
      <patternFill patternType="solid">
        <fgColor rgb="FFFFEB9C"/>
      </patternFill>
    </fill>
    <fill>
      <patternFill patternType="solid">
        <fgColor rgb="FF0033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002060"/>
        <bgColor rgb="FF80AADC"/>
      </patternFill>
    </fill>
    <fill>
      <patternFill patternType="solid">
        <fgColor rgb="FF002060"/>
        <bgColor indexed="64"/>
      </patternFill>
    </fill>
    <fill>
      <patternFill patternType="solid">
        <fgColor rgb="FFFFFFFF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rgb="FFFFFFFF"/>
      </patternFill>
    </fill>
  </fills>
  <borders count="4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1F497D"/>
      </bottom>
      <diagonal/>
    </border>
    <border>
      <left/>
      <right/>
      <top style="thin">
        <color rgb="FFD3D3D3"/>
      </top>
      <bottom style="thin">
        <color rgb="FF1F497D"/>
      </bottom>
      <diagonal/>
    </border>
    <border>
      <left/>
      <right style="thin">
        <color rgb="FFD3D3D3"/>
      </right>
      <top style="thin">
        <color rgb="FFD3D3D3"/>
      </top>
      <bottom style="thin">
        <color rgb="FF1F497D"/>
      </bottom>
      <diagonal/>
    </border>
    <border>
      <left style="thin">
        <color rgb="FFD3D3D3"/>
      </left>
      <right style="thin">
        <color rgb="FFD3D3D3"/>
      </right>
      <top style="thin">
        <color rgb="FF1F497D"/>
      </top>
      <bottom style="thin">
        <color rgb="FFD3D3D3"/>
      </bottom>
      <diagonal/>
    </border>
    <border>
      <left/>
      <right/>
      <top style="thin">
        <color rgb="FF1F497D"/>
      </top>
      <bottom style="thin">
        <color rgb="FFD3D3D3"/>
      </bottom>
      <diagonal/>
    </border>
    <border>
      <left/>
      <right style="thin">
        <color rgb="FFD3D3D3"/>
      </right>
      <top style="thin">
        <color rgb="FF1F497D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dotted">
        <color theme="0" tint="-0.24994659260841701"/>
      </left>
      <right style="dotted">
        <color theme="0" tint="-0.2499465926084170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7" fillId="4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0" fillId="0" borderId="0">
      <alignment vertical="top"/>
    </xf>
    <xf numFmtId="0" fontId="33" fillId="0" borderId="0" applyNumberFormat="0" applyFont="0" applyFill="0" applyBorder="0" applyAlignment="0" applyProtection="0"/>
    <xf numFmtId="164" fontId="30" fillId="0" borderId="0" applyFont="0" applyFill="0" applyBorder="0" applyAlignment="0" applyProtection="0">
      <alignment vertical="top"/>
    </xf>
    <xf numFmtId="164" fontId="2" fillId="0" borderId="0" applyFont="0" applyFill="0" applyBorder="0" applyAlignment="0" applyProtection="0"/>
    <xf numFmtId="0" fontId="33" fillId="0" borderId="0"/>
    <xf numFmtId="164" fontId="2" fillId="0" borderId="0" applyFont="0" applyFill="0" applyBorder="0" applyAlignment="0" applyProtection="0"/>
    <xf numFmtId="0" fontId="1" fillId="0" borderId="0"/>
    <xf numFmtId="0" fontId="30" fillId="0" borderId="0">
      <alignment vertical="top"/>
    </xf>
    <xf numFmtId="164" fontId="16" fillId="0" borderId="0" applyFont="0" applyFill="0" applyBorder="0" applyAlignment="0" applyProtection="0"/>
  </cellStyleXfs>
  <cellXfs count="190">
    <xf numFmtId="0" fontId="3" fillId="0" borderId="0" xfId="0" applyFont="1"/>
    <xf numFmtId="0" fontId="3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right" vertical="top" wrapText="1" readingOrder="1"/>
    </xf>
    <xf numFmtId="0" fontId="6" fillId="2" borderId="1" xfId="0" applyFont="1" applyFill="1" applyBorder="1" applyAlignment="1">
      <alignment horizontal="right" vertical="top" wrapText="1" readingOrder="1"/>
    </xf>
    <xf numFmtId="0" fontId="7" fillId="2" borderId="4" xfId="0" applyFont="1" applyFill="1" applyBorder="1" applyAlignment="1">
      <alignment horizontal="right" vertical="top" wrapText="1" readingOrder="1"/>
    </xf>
    <xf numFmtId="165" fontId="7" fillId="2" borderId="1" xfId="0" applyNumberFormat="1" applyFont="1" applyFill="1" applyBorder="1" applyAlignment="1">
      <alignment horizontal="right" vertical="top" wrapText="1" readingOrder="1"/>
    </xf>
    <xf numFmtId="0" fontId="7" fillId="2" borderId="1" xfId="0" applyFont="1" applyFill="1" applyBorder="1" applyAlignment="1">
      <alignment horizontal="right" vertical="top" wrapText="1" readingOrder="1"/>
    </xf>
    <xf numFmtId="165" fontId="5" fillId="2" borderId="1" xfId="0" applyNumberFormat="1" applyFont="1" applyFill="1" applyBorder="1" applyAlignment="1">
      <alignment horizontal="right" vertical="top" wrapText="1" readingOrder="1"/>
    </xf>
    <xf numFmtId="165" fontId="5" fillId="2" borderId="4" xfId="0" applyNumberFormat="1" applyFont="1" applyFill="1" applyBorder="1" applyAlignment="1">
      <alignment horizontal="right" vertical="top" wrapText="1" readingOrder="1"/>
    </xf>
    <xf numFmtId="0" fontId="11" fillId="3" borderId="13" xfId="0" applyFont="1" applyFill="1" applyBorder="1" applyAlignment="1">
      <alignment horizontal="center" vertical="center" wrapText="1" readingOrder="1"/>
    </xf>
    <xf numFmtId="0" fontId="12" fillId="3" borderId="13" xfId="0" applyFont="1" applyFill="1" applyBorder="1" applyAlignment="1">
      <alignment horizontal="center" vertical="center" wrapText="1" readingOrder="1"/>
    </xf>
    <xf numFmtId="0" fontId="13" fillId="2" borderId="13" xfId="0" applyFont="1" applyFill="1" applyBorder="1" applyAlignment="1">
      <alignment horizontal="center" vertical="center" wrapText="1" readingOrder="1"/>
    </xf>
    <xf numFmtId="0" fontId="22" fillId="0" borderId="0" xfId="4" applyFont="1" applyAlignment="1">
      <alignment vertical="center"/>
    </xf>
    <xf numFmtId="43" fontId="22" fillId="0" borderId="0" xfId="5" applyFont="1" applyAlignment="1">
      <alignment vertical="center"/>
    </xf>
    <xf numFmtId="0" fontId="23" fillId="5" borderId="19" xfId="4" applyFont="1" applyFill="1" applyBorder="1" applyAlignment="1">
      <alignment horizontal="center" vertical="center"/>
    </xf>
    <xf numFmtId="0" fontId="23" fillId="5" borderId="16" xfId="4" applyFont="1" applyFill="1" applyBorder="1" applyAlignment="1">
      <alignment horizontal="left" vertical="center"/>
    </xf>
    <xf numFmtId="17" fontId="23" fillId="5" borderId="17" xfId="4" applyNumberFormat="1" applyFont="1" applyFill="1" applyBorder="1" applyAlignment="1">
      <alignment horizontal="center" vertical="center"/>
    </xf>
    <xf numFmtId="0" fontId="24" fillId="0" borderId="0" xfId="4" applyFont="1" applyAlignment="1">
      <alignment vertical="center"/>
    </xf>
    <xf numFmtId="0" fontId="23" fillId="5" borderId="18" xfId="4" applyFont="1" applyFill="1" applyBorder="1" applyAlignment="1">
      <alignment horizontal="left" vertical="center"/>
    </xf>
    <xf numFmtId="0" fontId="25" fillId="6" borderId="20" xfId="4" applyFont="1" applyFill="1" applyBorder="1" applyAlignment="1">
      <alignment horizontal="left" vertical="center"/>
    </xf>
    <xf numFmtId="170" fontId="24" fillId="0" borderId="17" xfId="5" applyNumberFormat="1" applyFont="1" applyFill="1" applyBorder="1" applyAlignment="1">
      <alignment horizontal="right" vertical="center"/>
    </xf>
    <xf numFmtId="43" fontId="0" fillId="0" borderId="0" xfId="5" applyFont="1"/>
    <xf numFmtId="0" fontId="2" fillId="0" borderId="0" xfId="4"/>
    <xf numFmtId="170" fontId="24" fillId="0" borderId="19" xfId="5" applyNumberFormat="1" applyFont="1" applyFill="1" applyBorder="1" applyAlignment="1">
      <alignment horizontal="right" vertical="center"/>
    </xf>
    <xf numFmtId="0" fontId="25" fillId="6" borderId="16" xfId="4" applyFont="1" applyFill="1" applyBorder="1" applyAlignment="1">
      <alignment horizontal="left" vertical="center"/>
    </xf>
    <xf numFmtId="43" fontId="24" fillId="0" borderId="17" xfId="5" applyFont="1" applyFill="1" applyBorder="1" applyAlignment="1">
      <alignment horizontal="right" vertical="center"/>
    </xf>
    <xf numFmtId="43" fontId="22" fillId="0" borderId="0" xfId="5" applyFont="1" applyFill="1" applyAlignment="1">
      <alignment vertical="center"/>
    </xf>
    <xf numFmtId="43" fontId="24" fillId="0" borderId="21" xfId="5" applyFont="1" applyFill="1" applyBorder="1" applyAlignment="1">
      <alignment horizontal="right" vertical="center"/>
    </xf>
    <xf numFmtId="164" fontId="24" fillId="0" borderId="0" xfId="4" applyNumberFormat="1" applyFont="1" applyAlignment="1">
      <alignment vertical="center"/>
    </xf>
    <xf numFmtId="0" fontId="25" fillId="6" borderId="18" xfId="4" applyFont="1" applyFill="1" applyBorder="1" applyAlignment="1">
      <alignment horizontal="left" vertical="center"/>
    </xf>
    <xf numFmtId="43" fontId="24" fillId="0" borderId="19" xfId="5" applyFont="1" applyFill="1" applyBorder="1" applyAlignment="1">
      <alignment horizontal="right" vertical="center"/>
    </xf>
    <xf numFmtId="43" fontId="24" fillId="0" borderId="0" xfId="4" applyNumberFormat="1" applyFont="1" applyAlignment="1">
      <alignment vertical="center"/>
    </xf>
    <xf numFmtId="43" fontId="0" fillId="0" borderId="0" xfId="5" applyFont="1" applyFill="1"/>
    <xf numFmtId="164" fontId="24" fillId="0" borderId="0" xfId="1" applyFont="1" applyAlignment="1">
      <alignment vertical="center"/>
    </xf>
    <xf numFmtId="0" fontId="25" fillId="6" borderId="14" xfId="4" applyFont="1" applyFill="1" applyBorder="1" applyAlignment="1">
      <alignment horizontal="left" vertical="center"/>
    </xf>
    <xf numFmtId="43" fontId="24" fillId="0" borderId="15" xfId="5" applyFont="1" applyFill="1" applyBorder="1" applyAlignment="1">
      <alignment horizontal="right" vertical="center"/>
    </xf>
    <xf numFmtId="43" fontId="22" fillId="0" borderId="0" xfId="5" applyFont="1" applyFill="1" applyAlignment="1">
      <alignment horizontal="center" vertical="center" wrapText="1"/>
    </xf>
    <xf numFmtId="43" fontId="26" fillId="0" borderId="0" xfId="5" applyFont="1" applyFill="1" applyAlignment="1">
      <alignment horizontal="center" vertical="center" wrapText="1"/>
    </xf>
    <xf numFmtId="164" fontId="24" fillId="0" borderId="0" xfId="4" quotePrefix="1" applyNumberFormat="1" applyFont="1" applyAlignment="1">
      <alignment vertical="center"/>
    </xf>
    <xf numFmtId="43" fontId="25" fillId="0" borderId="17" xfId="5" applyFont="1" applyFill="1" applyBorder="1" applyAlignment="1">
      <alignment horizontal="right" vertical="center"/>
    </xf>
    <xf numFmtId="43" fontId="25" fillId="0" borderId="19" xfId="5" applyFont="1" applyFill="1" applyBorder="1" applyAlignment="1">
      <alignment horizontal="right" vertical="center"/>
    </xf>
    <xf numFmtId="43" fontId="25" fillId="0" borderId="15" xfId="5" applyFont="1" applyFill="1" applyBorder="1" applyAlignment="1">
      <alignment horizontal="right" vertical="center"/>
    </xf>
    <xf numFmtId="43" fontId="21" fillId="0" borderId="0" xfId="5" applyFont="1" applyFill="1" applyAlignment="1">
      <alignment horizontal="left"/>
    </xf>
    <xf numFmtId="43" fontId="27" fillId="0" borderId="0" xfId="5" applyFont="1" applyFill="1" applyAlignment="1">
      <alignment horizontal="left"/>
    </xf>
    <xf numFmtId="43" fontId="19" fillId="0" borderId="0" xfId="5" applyFont="1" applyFill="1" applyAlignment="1">
      <alignment horizontal="left"/>
    </xf>
    <xf numFmtId="0" fontId="25" fillId="6" borderId="22" xfId="4" applyFont="1" applyFill="1" applyBorder="1" applyAlignment="1">
      <alignment horizontal="left" vertical="center"/>
    </xf>
    <xf numFmtId="0" fontId="25" fillId="6" borderId="23" xfId="4" applyFont="1" applyFill="1" applyBorder="1" applyAlignment="1">
      <alignment horizontal="left" vertical="center"/>
    </xf>
    <xf numFmtId="43" fontId="24" fillId="0" borderId="24" xfId="5" applyFont="1" applyFill="1" applyBorder="1" applyAlignment="1">
      <alignment horizontal="right" vertical="center"/>
    </xf>
    <xf numFmtId="0" fontId="25" fillId="6" borderId="25" xfId="4" applyFont="1" applyFill="1" applyBorder="1" applyAlignment="1">
      <alignment horizontal="left" vertical="center"/>
    </xf>
    <xf numFmtId="0" fontId="26" fillId="0" borderId="17" xfId="5" applyNumberFormat="1" applyFont="1" applyFill="1" applyBorder="1" applyAlignment="1">
      <alignment horizontal="right" vertical="center"/>
    </xf>
    <xf numFmtId="0" fontId="26" fillId="0" borderId="21" xfId="5" applyNumberFormat="1" applyFont="1" applyFill="1" applyBorder="1" applyAlignment="1">
      <alignment horizontal="right" vertical="center"/>
    </xf>
    <xf numFmtId="0" fontId="25" fillId="6" borderId="26" xfId="4" applyFont="1" applyFill="1" applyBorder="1" applyAlignment="1">
      <alignment horizontal="left" vertical="center"/>
    </xf>
    <xf numFmtId="9" fontId="26" fillId="0" borderId="21" xfId="6" applyFont="1" applyFill="1" applyBorder="1" applyAlignment="1">
      <alignment horizontal="right" vertical="center"/>
    </xf>
    <xf numFmtId="0" fontId="25" fillId="6" borderId="27" xfId="4" applyFont="1" applyFill="1" applyBorder="1" applyAlignment="1">
      <alignment horizontal="left" vertical="center"/>
    </xf>
    <xf numFmtId="9" fontId="26" fillId="0" borderId="19" xfId="6" applyFont="1" applyFill="1" applyBorder="1" applyAlignment="1">
      <alignment horizontal="right" vertical="center"/>
    </xf>
    <xf numFmtId="10" fontId="24" fillId="0" borderId="21" xfId="6" applyNumberFormat="1" applyFont="1" applyFill="1" applyBorder="1" applyAlignment="1">
      <alignment horizontal="right" vertical="center"/>
    </xf>
    <xf numFmtId="1" fontId="24" fillId="0" borderId="21" xfId="5" applyNumberFormat="1" applyFont="1" applyFill="1" applyBorder="1" applyAlignment="1">
      <alignment horizontal="right" vertical="center"/>
    </xf>
    <xf numFmtId="0" fontId="24" fillId="0" borderId="21" xfId="5" applyNumberFormat="1" applyFont="1" applyFill="1" applyBorder="1" applyAlignment="1">
      <alignment horizontal="right" vertical="center"/>
    </xf>
    <xf numFmtId="10" fontId="24" fillId="0" borderId="19" xfId="2" applyNumberFormat="1" applyFont="1" applyFill="1" applyBorder="1" applyAlignment="1">
      <alignment horizontal="right" vertical="center"/>
    </xf>
    <xf numFmtId="0" fontId="23" fillId="5" borderId="29" xfId="4" applyFont="1" applyFill="1" applyBorder="1" applyAlignment="1">
      <alignment horizontal="center" vertical="center" wrapText="1"/>
    </xf>
    <xf numFmtId="0" fontId="28" fillId="0" borderId="29" xfId="4" applyFont="1" applyBorder="1" applyAlignment="1">
      <alignment horizontal="center" vertical="center" wrapText="1"/>
    </xf>
    <xf numFmtId="0" fontId="28" fillId="0" borderId="29" xfId="4" applyFont="1" applyBorder="1" applyAlignment="1">
      <alignment horizontal="center" vertical="center"/>
    </xf>
    <xf numFmtId="43" fontId="28" fillId="0" borderId="29" xfId="5" applyFont="1" applyFill="1" applyBorder="1" applyAlignment="1">
      <alignment horizontal="center" vertical="center" wrapText="1"/>
    </xf>
    <xf numFmtId="43" fontId="28" fillId="0" borderId="0" xfId="5" applyFont="1" applyAlignment="1">
      <alignment vertical="center"/>
    </xf>
    <xf numFmtId="0" fontId="28" fillId="0" borderId="0" xfId="4" applyFont="1" applyAlignment="1">
      <alignment vertical="center"/>
    </xf>
    <xf numFmtId="0" fontId="22" fillId="0" borderId="29" xfId="4" applyFont="1" applyBorder="1" applyAlignment="1">
      <alignment vertical="center"/>
    </xf>
    <xf numFmtId="0" fontId="20" fillId="0" borderId="29" xfId="4" applyFont="1" applyBorder="1"/>
    <xf numFmtId="0" fontId="24" fillId="0" borderId="29" xfId="4" applyFont="1" applyBorder="1" applyAlignment="1">
      <alignment horizontal="center" vertical="center" wrapText="1"/>
    </xf>
    <xf numFmtId="43" fontId="20" fillId="0" borderId="29" xfId="4" applyNumberFormat="1" applyFont="1" applyBorder="1" applyAlignment="1">
      <alignment vertical="center"/>
    </xf>
    <xf numFmtId="0" fontId="29" fillId="0" borderId="0" xfId="4" applyFont="1" applyAlignment="1">
      <alignment vertical="center"/>
    </xf>
    <xf numFmtId="43" fontId="29" fillId="0" borderId="0" xfId="5" applyFont="1" applyAlignment="1">
      <alignment vertical="center"/>
    </xf>
    <xf numFmtId="0" fontId="32" fillId="0" borderId="29" xfId="4" applyFont="1" applyBorder="1"/>
    <xf numFmtId="43" fontId="24" fillId="0" borderId="29" xfId="5" applyFont="1" applyFill="1" applyBorder="1" applyAlignment="1">
      <alignment horizontal="right" vertical="center"/>
    </xf>
    <xf numFmtId="0" fontId="34" fillId="0" borderId="0" xfId="8" applyNumberFormat="1" applyFont="1" applyFill="1" applyBorder="1" applyAlignment="1"/>
    <xf numFmtId="0" fontId="35" fillId="0" borderId="30" xfId="8" applyNumberFormat="1" applyFont="1" applyFill="1" applyBorder="1" applyAlignment="1">
      <alignment horizontal="center"/>
    </xf>
    <xf numFmtId="164" fontId="35" fillId="0" borderId="29" xfId="9" applyFont="1" applyFill="1" applyBorder="1" applyAlignment="1"/>
    <xf numFmtId="0" fontId="36" fillId="5" borderId="28" xfId="7" applyFont="1" applyFill="1" applyBorder="1" applyAlignment="1">
      <alignment vertical="center"/>
    </xf>
    <xf numFmtId="164" fontId="37" fillId="0" borderId="29" xfId="10" applyFont="1" applyFill="1" applyBorder="1" applyAlignment="1">
      <alignment horizontal="left" vertical="top"/>
    </xf>
    <xf numFmtId="164" fontId="22" fillId="0" borderId="0" xfId="1" applyFont="1" applyAlignment="1">
      <alignment vertical="center"/>
    </xf>
    <xf numFmtId="164" fontId="22" fillId="0" borderId="0" xfId="4" applyNumberFormat="1" applyFont="1" applyAlignment="1">
      <alignment vertical="center"/>
    </xf>
    <xf numFmtId="0" fontId="9" fillId="3" borderId="13" xfId="0" applyFont="1" applyFill="1" applyBorder="1" applyAlignment="1">
      <alignment horizontal="center" vertical="center" readingOrder="1"/>
    </xf>
    <xf numFmtId="0" fontId="3" fillId="2" borderId="0" xfId="0" applyFont="1" applyFill="1" applyAlignment="1">
      <alignment vertical="top"/>
    </xf>
    <xf numFmtId="0" fontId="10" fillId="2" borderId="13" xfId="0" applyFont="1" applyFill="1" applyBorder="1" applyAlignment="1">
      <alignment horizontal="center" vertical="top" readingOrder="1"/>
    </xf>
    <xf numFmtId="167" fontId="10" fillId="2" borderId="13" xfId="0" applyNumberFormat="1" applyFont="1" applyFill="1" applyBorder="1" applyAlignment="1">
      <alignment horizontal="center" vertical="top" readingOrder="1"/>
    </xf>
    <xf numFmtId="166" fontId="10" fillId="2" borderId="13" xfId="0" applyNumberFormat="1" applyFont="1" applyFill="1" applyBorder="1" applyAlignment="1">
      <alignment horizontal="center" vertical="top" readingOrder="1"/>
    </xf>
    <xf numFmtId="165" fontId="10" fillId="2" borderId="13" xfId="0" applyNumberFormat="1" applyFont="1" applyFill="1" applyBorder="1" applyAlignment="1">
      <alignment horizontal="center" vertical="top" readingOrder="1"/>
    </xf>
    <xf numFmtId="0" fontId="12" fillId="3" borderId="13" xfId="0" applyFont="1" applyFill="1" applyBorder="1" applyAlignment="1">
      <alignment horizontal="center" vertical="center" readingOrder="1"/>
    </xf>
    <xf numFmtId="0" fontId="13" fillId="2" borderId="13" xfId="0" applyFont="1" applyFill="1" applyBorder="1" applyAlignment="1">
      <alignment horizontal="center" vertical="center" readingOrder="1"/>
    </xf>
    <xf numFmtId="165" fontId="13" fillId="2" borderId="13" xfId="0" applyNumberFormat="1" applyFont="1" applyFill="1" applyBorder="1" applyAlignment="1">
      <alignment horizontal="center" vertical="center" readingOrder="1"/>
    </xf>
    <xf numFmtId="165" fontId="13" fillId="2" borderId="13" xfId="0" applyNumberFormat="1" applyFont="1" applyFill="1" applyBorder="1" applyAlignment="1">
      <alignment horizontal="right" vertical="center" readingOrder="1"/>
    </xf>
    <xf numFmtId="0" fontId="13" fillId="2" borderId="13" xfId="0" applyFont="1" applyFill="1" applyBorder="1" applyAlignment="1">
      <alignment horizontal="right" vertical="center" readingOrder="1"/>
    </xf>
    <xf numFmtId="168" fontId="13" fillId="2" borderId="13" xfId="0" applyNumberFormat="1" applyFont="1" applyFill="1" applyBorder="1" applyAlignment="1">
      <alignment horizontal="center" vertical="center" readingOrder="1"/>
    </xf>
    <xf numFmtId="169" fontId="13" fillId="2" borderId="13" xfId="0" applyNumberFormat="1" applyFont="1" applyFill="1" applyBorder="1" applyAlignment="1">
      <alignment horizontal="center" vertical="center" readingOrder="1"/>
    </xf>
    <xf numFmtId="167" fontId="13" fillId="2" borderId="13" xfId="0" applyNumberFormat="1" applyFont="1" applyFill="1" applyBorder="1" applyAlignment="1">
      <alignment horizontal="center" vertical="center" readingOrder="1"/>
    </xf>
    <xf numFmtId="0" fontId="38" fillId="8" borderId="13" xfId="0" applyFont="1" applyFill="1" applyBorder="1" applyAlignment="1">
      <alignment horizontal="center" vertical="center" readingOrder="1"/>
    </xf>
    <xf numFmtId="0" fontId="39" fillId="2" borderId="13" xfId="0" applyFont="1" applyFill="1" applyBorder="1" applyAlignment="1">
      <alignment horizontal="center" vertical="center" readingOrder="1"/>
    </xf>
    <xf numFmtId="164" fontId="13" fillId="2" borderId="13" xfId="1" applyFont="1" applyFill="1" applyBorder="1" applyAlignment="1">
      <alignment horizontal="center" vertical="center" readingOrder="1"/>
    </xf>
    <xf numFmtId="166" fontId="13" fillId="2" borderId="13" xfId="0" applyNumberFormat="1" applyFont="1" applyFill="1" applyBorder="1" applyAlignment="1">
      <alignment horizontal="center" vertical="center" readingOrder="1"/>
    </xf>
    <xf numFmtId="0" fontId="3" fillId="0" borderId="0" xfId="0" applyFont="1" applyAlignment="1">
      <alignment horizontal="center"/>
    </xf>
    <xf numFmtId="0" fontId="23" fillId="9" borderId="32" xfId="0" applyFont="1" applyFill="1" applyBorder="1" applyAlignment="1">
      <alignment horizontal="center" vertical="center" wrapText="1"/>
    </xf>
    <xf numFmtId="0" fontId="23" fillId="9" borderId="32" xfId="0" quotePrefix="1" applyFont="1" applyFill="1" applyBorder="1" applyAlignment="1">
      <alignment horizontal="center" vertical="center" wrapText="1"/>
    </xf>
    <xf numFmtId="0" fontId="23" fillId="9" borderId="33" xfId="0" applyFont="1" applyFill="1" applyBorder="1" applyAlignment="1">
      <alignment horizontal="center" vertical="center" wrapText="1"/>
    </xf>
    <xf numFmtId="0" fontId="40" fillId="9" borderId="34" xfId="0" applyFont="1" applyFill="1" applyBorder="1"/>
    <xf numFmtId="0" fontId="40" fillId="9" borderId="35" xfId="0" applyFont="1" applyFill="1" applyBorder="1"/>
    <xf numFmtId="0" fontId="41" fillId="0" borderId="33" xfId="0" applyFont="1" applyBorder="1" applyAlignment="1">
      <alignment horizontal="center" vertical="center"/>
    </xf>
    <xf numFmtId="0" fontId="41" fillId="0" borderId="21" xfId="0" applyFont="1" applyBorder="1" applyAlignment="1">
      <alignment horizontal="center"/>
    </xf>
    <xf numFmtId="0" fontId="41" fillId="0" borderId="36" xfId="0" applyFont="1" applyBorder="1" applyAlignment="1">
      <alignment horizontal="center" vertical="center"/>
    </xf>
    <xf numFmtId="49" fontId="42" fillId="9" borderId="37" xfId="0" applyNumberFormat="1" applyFont="1" applyFill="1" applyBorder="1" applyAlignment="1">
      <alignment horizontal="center" vertical="center" readingOrder="1"/>
    </xf>
    <xf numFmtId="0" fontId="43" fillId="0" borderId="0" xfId="0" applyFont="1"/>
    <xf numFmtId="49" fontId="44" fillId="10" borderId="37" xfId="0" applyNumberFormat="1" applyFont="1" applyFill="1" applyBorder="1" applyAlignment="1">
      <alignment horizontal="center" vertical="center" readingOrder="1"/>
    </xf>
    <xf numFmtId="0" fontId="44" fillId="10" borderId="37" xfId="0" applyFont="1" applyFill="1" applyBorder="1" applyAlignment="1">
      <alignment horizontal="center" vertical="center" readingOrder="1"/>
    </xf>
    <xf numFmtId="49" fontId="45" fillId="4" borderId="37" xfId="3" applyNumberFormat="1" applyFont="1" applyBorder="1" applyAlignment="1">
      <alignment horizontal="center" vertical="center" readingOrder="1"/>
    </xf>
    <xf numFmtId="0" fontId="45" fillId="4" borderId="37" xfId="3" applyFont="1" applyBorder="1" applyAlignment="1">
      <alignment horizontal="center" vertical="center" readingOrder="1"/>
    </xf>
    <xf numFmtId="0" fontId="18" fillId="9" borderId="38" xfId="11" applyFont="1" applyFill="1" applyBorder="1" applyAlignment="1" applyProtection="1">
      <alignment horizontal="center" vertical="center"/>
      <protection hidden="1"/>
    </xf>
    <xf numFmtId="164" fontId="44" fillId="11" borderId="37" xfId="12" applyFont="1" applyFill="1" applyBorder="1" applyAlignment="1">
      <alignment horizontal="center" vertical="center" readingOrder="1"/>
    </xf>
    <xf numFmtId="0" fontId="40" fillId="9" borderId="0" xfId="0" applyFont="1" applyFill="1"/>
    <xf numFmtId="171" fontId="40" fillId="9" borderId="0" xfId="0" applyNumberFormat="1" applyFont="1" applyFill="1"/>
    <xf numFmtId="0" fontId="46" fillId="0" borderId="39" xfId="11" applyFont="1" applyBorder="1" applyAlignment="1" applyProtection="1">
      <alignment horizontal="center" vertical="center"/>
      <protection hidden="1"/>
    </xf>
    <xf numFmtId="0" fontId="47" fillId="0" borderId="39" xfId="11" applyFont="1" applyBorder="1" applyAlignment="1" applyProtection="1">
      <alignment horizontal="center" vertical="center"/>
      <protection hidden="1"/>
    </xf>
    <xf numFmtId="14" fontId="47" fillId="0" borderId="39" xfId="11" applyNumberFormat="1" applyFont="1" applyBorder="1" applyAlignment="1" applyProtection="1">
      <alignment horizontal="center" vertical="center"/>
      <protection hidden="1"/>
    </xf>
    <xf numFmtId="164" fontId="47" fillId="0" borderId="39" xfId="12" applyFont="1" applyBorder="1" applyAlignment="1" applyProtection="1">
      <alignment horizontal="center" vertical="center"/>
      <protection hidden="1"/>
    </xf>
    <xf numFmtId="171" fontId="43" fillId="0" borderId="0" xfId="0" applyNumberFormat="1" applyFont="1"/>
    <xf numFmtId="164" fontId="13" fillId="2" borderId="13" xfId="1" applyFont="1" applyFill="1" applyBorder="1" applyAlignment="1">
      <alignment horizontal="center" vertical="center" wrapText="1" readingOrder="1"/>
    </xf>
    <xf numFmtId="164" fontId="13" fillId="2" borderId="13" xfId="0" applyNumberFormat="1" applyFont="1" applyFill="1" applyBorder="1" applyAlignment="1">
      <alignment horizontal="center" vertical="center" wrapText="1" readingOrder="1"/>
    </xf>
    <xf numFmtId="4" fontId="48" fillId="0" borderId="40" xfId="0" applyNumberFormat="1" applyFont="1" applyBorder="1" applyAlignment="1">
      <alignment horizontal="left" vertical="center" wrapText="1"/>
    </xf>
    <xf numFmtId="0" fontId="13" fillId="12" borderId="13" xfId="0" applyFont="1" applyFill="1" applyBorder="1" applyAlignment="1">
      <alignment horizontal="center" vertical="center" readingOrder="1"/>
    </xf>
    <xf numFmtId="165" fontId="13" fillId="12" borderId="13" xfId="0" applyNumberFormat="1" applyFont="1" applyFill="1" applyBorder="1" applyAlignment="1">
      <alignment horizontal="center" vertical="center" readingOrder="1"/>
    </xf>
    <xf numFmtId="165" fontId="13" fillId="12" borderId="13" xfId="0" applyNumberFormat="1" applyFont="1" applyFill="1" applyBorder="1" applyAlignment="1">
      <alignment horizontal="right" vertical="center" readingOrder="1"/>
    </xf>
    <xf numFmtId="0" fontId="13" fillId="12" borderId="13" xfId="0" applyFont="1" applyFill="1" applyBorder="1" applyAlignment="1">
      <alignment horizontal="right" vertical="center" readingOrder="1"/>
    </xf>
    <xf numFmtId="4" fontId="13" fillId="2" borderId="13" xfId="0" applyNumberFormat="1" applyFont="1" applyFill="1" applyBorder="1" applyAlignment="1">
      <alignment horizontal="right" vertical="center" readingOrder="1"/>
    </xf>
    <xf numFmtId="4" fontId="13" fillId="12" borderId="13" xfId="0" applyNumberFormat="1" applyFont="1" applyFill="1" applyBorder="1" applyAlignment="1">
      <alignment horizontal="right" vertical="center" readingOrder="1"/>
    </xf>
    <xf numFmtId="4" fontId="3" fillId="0" borderId="0" xfId="0" applyNumberFormat="1" applyFont="1"/>
    <xf numFmtId="165" fontId="3" fillId="0" borderId="0" xfId="0" applyNumberFormat="1" applyFont="1"/>
    <xf numFmtId="0" fontId="50" fillId="3" borderId="13" xfId="0" applyFont="1" applyFill="1" applyBorder="1" applyAlignment="1">
      <alignment horizontal="center" vertical="center" readingOrder="1"/>
    </xf>
    <xf numFmtId="0" fontId="3" fillId="0" borderId="29" xfId="0" applyFont="1" applyBorder="1" applyAlignment="1">
      <alignment horizontal="center"/>
    </xf>
    <xf numFmtId="9" fontId="3" fillId="0" borderId="29" xfId="0" applyNumberFormat="1" applyFont="1" applyBorder="1" applyAlignment="1">
      <alignment horizontal="center"/>
    </xf>
    <xf numFmtId="172" fontId="3" fillId="0" borderId="0" xfId="0" applyNumberFormat="1" applyFont="1"/>
    <xf numFmtId="2" fontId="13" fillId="2" borderId="13" xfId="0" applyNumberFormat="1" applyFont="1" applyFill="1" applyBorder="1" applyAlignment="1">
      <alignment horizontal="center" vertical="center" readingOrder="1"/>
    </xf>
    <xf numFmtId="0" fontId="45" fillId="4" borderId="37" xfId="3" applyNumberFormat="1" applyFont="1" applyBorder="1" applyAlignment="1">
      <alignment horizontal="center" vertical="center" readingOrder="1"/>
    </xf>
    <xf numFmtId="0" fontId="1" fillId="0" borderId="0" xfId="13"/>
    <xf numFmtId="165" fontId="1" fillId="0" borderId="0" xfId="13" applyNumberFormat="1"/>
    <xf numFmtId="0" fontId="51" fillId="2" borderId="13" xfId="13" applyFont="1" applyFill="1" applyBorder="1" applyAlignment="1">
      <alignment horizontal="center" vertical="center" readingOrder="1"/>
    </xf>
    <xf numFmtId="0" fontId="52" fillId="2" borderId="13" xfId="13" applyFont="1" applyFill="1" applyBorder="1" applyAlignment="1">
      <alignment horizontal="center" vertical="top" readingOrder="1"/>
    </xf>
    <xf numFmtId="0" fontId="52" fillId="2" borderId="13" xfId="13" applyFont="1" applyFill="1" applyBorder="1" applyAlignment="1">
      <alignment horizontal="left" vertical="top" readingOrder="1"/>
    </xf>
    <xf numFmtId="166" fontId="52" fillId="2" borderId="13" xfId="13" applyNumberFormat="1" applyFont="1" applyFill="1" applyBorder="1" applyAlignment="1">
      <alignment horizontal="center" vertical="top" readingOrder="1"/>
    </xf>
    <xf numFmtId="173" fontId="52" fillId="2" borderId="13" xfId="13" applyNumberFormat="1" applyFont="1" applyFill="1" applyBorder="1" applyAlignment="1">
      <alignment horizontal="center" vertical="top" readingOrder="1"/>
    </xf>
    <xf numFmtId="165" fontId="52" fillId="2" borderId="13" xfId="13" applyNumberFormat="1" applyFont="1" applyFill="1" applyBorder="1" applyAlignment="1">
      <alignment horizontal="center" vertical="top" readingOrder="1"/>
    </xf>
    <xf numFmtId="174" fontId="52" fillId="2" borderId="13" xfId="13" applyNumberFormat="1" applyFont="1" applyFill="1" applyBorder="1" applyAlignment="1">
      <alignment horizontal="center" vertical="top" readingOrder="1"/>
    </xf>
    <xf numFmtId="0" fontId="36" fillId="5" borderId="29" xfId="14" applyFont="1" applyFill="1" applyBorder="1" applyAlignment="1">
      <alignment horizontal="center" vertical="center"/>
    </xf>
    <xf numFmtId="164" fontId="36" fillId="5" borderId="29" xfId="15" applyFont="1" applyFill="1" applyBorder="1" applyAlignment="1">
      <alignment horizontal="center" vertical="center"/>
    </xf>
    <xf numFmtId="164" fontId="53" fillId="13" borderId="29" xfId="1" applyFont="1" applyFill="1" applyBorder="1" applyAlignment="1">
      <alignment horizontal="center" vertical="center"/>
    </xf>
    <xf numFmtId="164" fontId="53" fillId="13" borderId="29" xfId="15" applyFont="1" applyFill="1" applyBorder="1" applyAlignment="1">
      <alignment horizontal="center" vertical="center"/>
    </xf>
    <xf numFmtId="4" fontId="43" fillId="0" borderId="0" xfId="0" applyNumberFormat="1" applyFont="1"/>
    <xf numFmtId="0" fontId="43" fillId="0" borderId="29" xfId="0" applyFont="1" applyBorder="1" applyAlignment="1">
      <alignment horizontal="center"/>
    </xf>
    <xf numFmtId="0" fontId="36" fillId="5" borderId="28" xfId="14" applyFont="1" applyFill="1" applyBorder="1" applyAlignment="1">
      <alignment vertical="center"/>
    </xf>
    <xf numFmtId="0" fontId="43" fillId="13" borderId="0" xfId="0" applyFont="1" applyFill="1"/>
    <xf numFmtId="0" fontId="54" fillId="14" borderId="13" xfId="13" applyFont="1" applyFill="1" applyBorder="1" applyAlignment="1">
      <alignment horizontal="center" vertical="center" readingOrder="1"/>
    </xf>
    <xf numFmtId="165" fontId="55" fillId="0" borderId="0" xfId="0" applyNumberFormat="1" applyFont="1"/>
    <xf numFmtId="0" fontId="55" fillId="0" borderId="0" xfId="0" applyFont="1"/>
    <xf numFmtId="164" fontId="3" fillId="0" borderId="0" xfId="1" applyFont="1"/>
    <xf numFmtId="164" fontId="3" fillId="0" borderId="0" xfId="0" applyNumberFormat="1" applyFont="1"/>
    <xf numFmtId="0" fontId="36" fillId="5" borderId="28" xfId="7" applyFont="1" applyFill="1" applyBorder="1" applyAlignment="1">
      <alignment horizontal="center" vertical="center"/>
    </xf>
    <xf numFmtId="0" fontId="23" fillId="5" borderId="14" xfId="4" applyFont="1" applyFill="1" applyBorder="1" applyAlignment="1">
      <alignment horizontal="center" vertical="center"/>
    </xf>
    <xf numFmtId="0" fontId="23" fillId="5" borderId="15" xfId="4" applyFont="1" applyFill="1" applyBorder="1" applyAlignment="1">
      <alignment horizontal="center" vertical="center"/>
    </xf>
    <xf numFmtId="0" fontId="23" fillId="5" borderId="16" xfId="4" applyFont="1" applyFill="1" applyBorder="1" applyAlignment="1">
      <alignment horizontal="center" vertical="center"/>
    </xf>
    <xf numFmtId="0" fontId="23" fillId="5" borderId="17" xfId="4" applyFont="1" applyFill="1" applyBorder="1" applyAlignment="1">
      <alignment horizontal="center" vertical="center"/>
    </xf>
    <xf numFmtId="0" fontId="23" fillId="5" borderId="18" xfId="4" applyFont="1" applyFill="1" applyBorder="1" applyAlignment="1">
      <alignment horizontal="center" vertical="center"/>
    </xf>
    <xf numFmtId="0" fontId="23" fillId="5" borderId="19" xfId="4" applyFont="1" applyFill="1" applyBorder="1" applyAlignment="1">
      <alignment horizontal="center" vertical="center"/>
    </xf>
    <xf numFmtId="43" fontId="22" fillId="0" borderId="0" xfId="5" applyFont="1" applyFill="1" applyAlignment="1">
      <alignment horizontal="center" vertical="center"/>
    </xf>
    <xf numFmtId="0" fontId="22" fillId="0" borderId="21" xfId="4" applyFont="1" applyBorder="1" applyAlignment="1">
      <alignment horizontal="center" vertical="center"/>
    </xf>
    <xf numFmtId="0" fontId="23" fillId="7" borderId="28" xfId="4" applyFont="1" applyFill="1" applyBorder="1" applyAlignment="1">
      <alignment horizontal="center" vertical="center"/>
    </xf>
    <xf numFmtId="0" fontId="31" fillId="5" borderId="30" xfId="7" applyFont="1" applyFill="1" applyBorder="1" applyAlignment="1">
      <alignment horizontal="center" vertical="center"/>
    </xf>
    <xf numFmtId="0" fontId="31" fillId="5" borderId="31" xfId="7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top" wrapText="1" readingOrder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 readingOrder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6" fillId="2" borderId="10" xfId="0" applyFont="1" applyFill="1" applyBorder="1" applyAlignment="1">
      <alignment horizontal="center" vertical="top" wrapText="1" readingOrder="1"/>
    </xf>
    <xf numFmtId="0" fontId="3" fillId="2" borderId="11" xfId="0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center" vertical="top" wrapText="1" readingOrder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 readingOrder="1"/>
    </xf>
    <xf numFmtId="0" fontId="3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right" vertical="top" wrapText="1" readingOrder="1"/>
    </xf>
    <xf numFmtId="0" fontId="5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</cellXfs>
  <cellStyles count="16">
    <cellStyle name="Neutro" xfId="3" builtinId="28"/>
    <cellStyle name="Normal" xfId="0" builtinId="0"/>
    <cellStyle name="Normal 2" xfId="4" xr:uid="{0741D47E-181B-41F9-96EE-648F69593EA7}"/>
    <cellStyle name="Normal 2 3" xfId="8" xr:uid="{257FB223-42A3-48A3-A737-4F8865076C8D}"/>
    <cellStyle name="Normal 3" xfId="13" xr:uid="{D7541EB3-23FA-4EDE-A9EB-F923C8D07D41}"/>
    <cellStyle name="Normal 7" xfId="7" xr:uid="{89323A59-6A1C-45D7-8901-E384D14AF3CE}"/>
    <cellStyle name="Normal 7 2" xfId="14" xr:uid="{8DDFAA6F-5DF4-4748-9360-B4CE51F37100}"/>
    <cellStyle name="Normal_Dados CCI Diálogo Quadra Azul" xfId="11" xr:uid="{EAB9937F-3402-4977-B13F-0BA1ABD28485}"/>
    <cellStyle name="Porcentagem" xfId="2" builtinId="5"/>
    <cellStyle name="Porcentagem 2" xfId="6" xr:uid="{260127F1-C3CC-40F7-A339-13B94A1983A0}"/>
    <cellStyle name="Vírgula" xfId="1" builtinId="3"/>
    <cellStyle name="Vírgula 10 2 2" xfId="10" xr:uid="{7B03E01D-5F5F-4A51-842B-DD1CFA4673CA}"/>
    <cellStyle name="Vírgula 10 2 2 2" xfId="12" xr:uid="{550AF81F-3F28-4320-A493-D7BD99447057}"/>
    <cellStyle name="Vírgula 12 3" xfId="9" xr:uid="{D2ED0869-7F60-4311-B36B-D0C9B12429BD}"/>
    <cellStyle name="Vírgula 2" xfId="5" xr:uid="{A1547D23-3DB9-46D7-9963-9367C835092C}"/>
    <cellStyle name="Vírgula 2 2" xfId="15" xr:uid="{4EBEBE11-06DD-41FB-947B-A5F6B438EAB3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theme="6" tint="-0.499984740745262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6" tint="-0.499984740745262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F497D"/>
      <rgbColor rgb="00D3D3D3"/>
      <rgbColor rgb="0080AAD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1543223</xdr:colOff>
      <xdr:row>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76200</xdr:rowOff>
    </xdr:from>
    <xdr:to>
      <xdr:col>2</xdr:col>
      <xdr:colOff>409748</xdr:colOff>
      <xdr:row>2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432CDE-B2F8-47E2-94CB-118E13A4A2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76200"/>
          <a:ext cx="1181273" cy="393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GaiaServ\Users\Ricardo%20A.%20Junior\Desktop\Carteira%20Brasil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pera&#231;&#245;es\Gestao%20Serv\Paysage\EF%20CRI%20Paysage%20Luna%2002.09.2013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angelica.resende\AppData\Local\Microsoft\Windows\Temporary%20Internet%20Files\Content.Outlook\4D87ZQDQ\Fluxo%20CRI%20-%20Grupo%20CAP%20-%2006-26-201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pera&#231;&#245;es%20em%20Andamento\CIPASA\5&#170;%20Opera&#231;&#227;o\Fluxo%20CRI\EF%20Cipasa%2019.07.201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GaiaServ\Users\angelica.resende\AppData\Local\Microsoft\Windows\Temporary%20Internet%20Files\Content.Outlook\4D87ZQDQ\Fluxo%20CRI%20-%20Grupo%20CAP%20-%2006-26-201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s%20compartilhados/GaiaServ/Financeiro/Concilia&#231;&#227;o%20Banc&#225;ria/Cyrela_CRI%202/2023/SERV_Concilia&#231;&#227;o_Banc&#225;ria_Cyrela_CRI%202_112023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GaiaServ\Opera&#231;&#245;es\Gestao%20Serv\Di&#225;logo\Master%20Servicing\122017\GAIASERV_Relat&#243;rio_Di&#225;logo_122017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GaiaServ\Users\Ricardo%20A.%20Junior\Desktop\Carteira%20Manaus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uardo.cardoso_plan\Downloads\Cadastro_Unidades%20(72)Faturamento.xlsx" TargetMode="External"/><Relationship Id="rId1" Type="http://schemas.openxmlformats.org/officeDocument/2006/relationships/externalLinkPath" Target="file:///C:\Users\eduardo.cardoso_plan\Downloads\Cadastro_Unidades%20(72)Faturamento.xlsx" TargetMode="External"/></Relationships>
</file>

<file path=xl/externalLinks/_rels/externalLink10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G:\Drives%20compartilhados\GaiaServ\Financeiro\Relat&#243;rios\Fechamento%20Mensal\PLANETA\2025\04\Fechamento%20Finalizado\PLANETASERV_Fechamento_Mensal_CRI_94E01S_SWISS%20PARK_ANAPOLIS_042025.xlsx" TargetMode="External"/><Relationship Id="rId2" Type="http://schemas.microsoft.com/office/2019/04/relationships/externalLinkLongPath" Target="/Drives%20compartilhados/GaiaServ/Financeiro/Relat&#243;rios/Fechamento%20Mensal/PLANETA/2025/04/Fechamento%20Finalizado/PLANETASERV_Fechamento_Mensal_CRI_94E01S_SWISS%20PARK_ANAPOLIS_042025.xlsx?944E1FFA" TargetMode="External"/><Relationship Id="rId1" Type="http://schemas.openxmlformats.org/officeDocument/2006/relationships/externalLinkPath" Target="file:///\\944E1FFA\PLANETASERV_Fechamento_Mensal_CRI_94E01S_SWISS%20PARK_ANAPOLIS_04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ebiveis - TOTAL"/>
      <sheetName val="Recebiveis - Para Securitizar"/>
      <sheetName val="Inadimplencia"/>
      <sheetName val="Planilha2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s"/>
      <sheetName val="Historico"/>
      <sheetName val="Recebíveis"/>
      <sheetName val="Fluxo"/>
      <sheetName val="Anexo"/>
      <sheetName val="G1"/>
      <sheetName val="G2"/>
      <sheetName val="G3"/>
      <sheetName val="PU"/>
      <sheetName val="Feriados"/>
      <sheetName val="Mapa Liquidação"/>
      <sheetName val="Análise"/>
      <sheetName val="Alíquotas"/>
      <sheetName val="Consolidado"/>
      <sheetName val="Índice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m Sheet"/>
      <sheetName val="Custos"/>
      <sheetName val="Fluxo"/>
      <sheetName val="EF"/>
      <sheetName val="Identificação Mutuário"/>
      <sheetName val="Historico"/>
      <sheetName val="FF"/>
      <sheetName val="Inadimplência"/>
      <sheetName val="Inad"/>
      <sheetName val="Dinam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s"/>
      <sheetName val="Recebíveis"/>
      <sheetName val="Fluxo"/>
      <sheetName val="Anexo"/>
      <sheetName val="G1"/>
      <sheetName val="G2"/>
      <sheetName val="G3"/>
      <sheetName val="PU"/>
      <sheetName val="Feriados"/>
      <sheetName val="Mapa Liquidação"/>
      <sheetName val="Análise"/>
      <sheetName val="Alíquotas"/>
      <sheetName val="Consolidado"/>
      <sheetName val="Índices"/>
      <sheetName val="Créditos"/>
      <sheetName val="CRI"/>
      <sheetName val="IGP-M"/>
      <sheetName val="ANEXO TS"/>
      <sheetName val="Plan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m Sheet"/>
      <sheetName val="Custos"/>
      <sheetName val="Fluxo"/>
      <sheetName val="EF"/>
      <sheetName val="Identificação Mutuário"/>
      <sheetName val="Historico"/>
      <sheetName val="FF"/>
      <sheetName val="Inadimplência"/>
      <sheetName val="Inad"/>
      <sheetName val="Dinam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INEL"/>
      <sheetName val="Ag0910 Conta 99818"/>
      <sheetName val="fluxo_pagamentos"/>
      <sheetName val="Extrato Itaú"/>
    </sheetNames>
    <sheetDataSet>
      <sheetData sheetId="0"/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INEL"/>
      <sheetName val="Plan1"/>
      <sheetName val="Relatório consolidado"/>
      <sheetName val="REL_CUST"/>
      <sheetName val="BASE ORIGINAL - ANÁLISE"/>
      <sheetName val="BASE ENVIO DIÁLOGO ATUAL"/>
      <sheetName val="Recebimentos"/>
      <sheetName val="Conciliação"/>
      <sheetName val="Extrato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/>
      <sheetData sheetId="7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ebiveis - TOTAL"/>
      <sheetName val="Recebiveis - Para securitizar"/>
      <sheetName val="Inadimplencia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dastro_Unidades"/>
      <sheetName val="Planilha1"/>
    </sheetNames>
    <sheetDataSet>
      <sheetData sheetId="0"/>
      <sheetData sheetId="1">
        <row r="1">
          <cell r="B1" t="str">
            <v>Código Externo</v>
          </cell>
          <cell r="L1" t="str">
            <v>Codigo Chronos</v>
          </cell>
        </row>
        <row r="2">
          <cell r="B2">
            <v>6407</v>
          </cell>
          <cell r="L2">
            <v>135614</v>
          </cell>
        </row>
        <row r="3">
          <cell r="B3">
            <v>6400</v>
          </cell>
          <cell r="L3">
            <v>135617</v>
          </cell>
        </row>
        <row r="4">
          <cell r="B4">
            <v>6366</v>
          </cell>
          <cell r="L4">
            <v>135620</v>
          </cell>
        </row>
        <row r="5">
          <cell r="B5">
            <v>6389</v>
          </cell>
          <cell r="L5">
            <v>135628</v>
          </cell>
        </row>
        <row r="6">
          <cell r="B6">
            <v>6454</v>
          </cell>
          <cell r="L6">
            <v>135637</v>
          </cell>
        </row>
        <row r="7">
          <cell r="B7">
            <v>6447</v>
          </cell>
          <cell r="L7">
            <v>135640</v>
          </cell>
        </row>
        <row r="8">
          <cell r="B8">
            <v>6448</v>
          </cell>
          <cell r="L8">
            <v>135643</v>
          </cell>
        </row>
        <row r="9">
          <cell r="B9">
            <v>6405</v>
          </cell>
          <cell r="L9">
            <v>135657</v>
          </cell>
        </row>
        <row r="10">
          <cell r="B10">
            <v>6361</v>
          </cell>
          <cell r="L10">
            <v>135660</v>
          </cell>
        </row>
        <row r="11">
          <cell r="B11">
            <v>6417</v>
          </cell>
          <cell r="L11">
            <v>135663</v>
          </cell>
        </row>
        <row r="12">
          <cell r="B12">
            <v>6406</v>
          </cell>
          <cell r="L12">
            <v>135671</v>
          </cell>
        </row>
        <row r="13">
          <cell r="B13">
            <v>6372</v>
          </cell>
          <cell r="L13">
            <v>135680</v>
          </cell>
        </row>
        <row r="14">
          <cell r="B14">
            <v>6356</v>
          </cell>
          <cell r="L14">
            <v>135683</v>
          </cell>
        </row>
        <row r="15">
          <cell r="B15">
            <v>6352</v>
          </cell>
          <cell r="L15">
            <v>135691</v>
          </cell>
        </row>
        <row r="16">
          <cell r="B16">
            <v>6488</v>
          </cell>
          <cell r="L16">
            <v>135700</v>
          </cell>
        </row>
        <row r="17">
          <cell r="B17">
            <v>6497</v>
          </cell>
          <cell r="L17">
            <v>135923</v>
          </cell>
        </row>
        <row r="18">
          <cell r="B18">
            <v>5413</v>
          </cell>
          <cell r="L18">
            <v>136055</v>
          </cell>
        </row>
        <row r="19">
          <cell r="B19">
            <v>5435</v>
          </cell>
          <cell r="L19">
            <v>136447</v>
          </cell>
        </row>
        <row r="20">
          <cell r="B20">
            <v>5426</v>
          </cell>
          <cell r="L20">
            <v>136247</v>
          </cell>
        </row>
        <row r="21">
          <cell r="B21">
            <v>6403</v>
          </cell>
          <cell r="L21">
            <v>135631</v>
          </cell>
        </row>
        <row r="22">
          <cell r="B22">
            <v>6427</v>
          </cell>
          <cell r="L22">
            <v>135634</v>
          </cell>
        </row>
        <row r="23">
          <cell r="B23">
            <v>6397</v>
          </cell>
          <cell r="L23">
            <v>135651</v>
          </cell>
        </row>
        <row r="24">
          <cell r="B24">
            <v>6379</v>
          </cell>
          <cell r="L24">
            <v>135654</v>
          </cell>
        </row>
        <row r="25">
          <cell r="B25">
            <v>6472</v>
          </cell>
          <cell r="L25">
            <v>135674</v>
          </cell>
        </row>
        <row r="26">
          <cell r="B26">
            <v>6436</v>
          </cell>
          <cell r="L26">
            <v>135677</v>
          </cell>
        </row>
        <row r="27">
          <cell r="B27">
            <v>6473</v>
          </cell>
          <cell r="L27">
            <v>135694</v>
          </cell>
        </row>
        <row r="28">
          <cell r="B28">
            <v>6484</v>
          </cell>
          <cell r="L28">
            <v>135697</v>
          </cell>
        </row>
        <row r="29">
          <cell r="B29">
            <v>6358</v>
          </cell>
          <cell r="L29">
            <v>135613</v>
          </cell>
        </row>
        <row r="30">
          <cell r="B30">
            <v>6399</v>
          </cell>
          <cell r="L30">
            <v>135616</v>
          </cell>
        </row>
        <row r="31">
          <cell r="B31">
            <v>6440</v>
          </cell>
          <cell r="L31">
            <v>135625</v>
          </cell>
        </row>
        <row r="32">
          <cell r="B32">
            <v>6437</v>
          </cell>
          <cell r="L32">
            <v>135636</v>
          </cell>
        </row>
        <row r="33">
          <cell r="B33">
            <v>6380</v>
          </cell>
          <cell r="L33">
            <v>135639</v>
          </cell>
        </row>
        <row r="34">
          <cell r="B34">
            <v>6442</v>
          </cell>
          <cell r="L34">
            <v>135648</v>
          </cell>
        </row>
        <row r="35">
          <cell r="B35">
            <v>6445</v>
          </cell>
          <cell r="L35">
            <v>135656</v>
          </cell>
        </row>
        <row r="36">
          <cell r="B36">
            <v>6371</v>
          </cell>
          <cell r="L36">
            <v>135659</v>
          </cell>
        </row>
        <row r="37">
          <cell r="B37">
            <v>6378</v>
          </cell>
          <cell r="L37">
            <v>135668</v>
          </cell>
        </row>
        <row r="38">
          <cell r="B38">
            <v>6425</v>
          </cell>
          <cell r="L38">
            <v>135676</v>
          </cell>
        </row>
        <row r="39">
          <cell r="B39">
            <v>6383</v>
          </cell>
          <cell r="L39">
            <v>135679</v>
          </cell>
        </row>
        <row r="40">
          <cell r="B40">
            <v>6357</v>
          </cell>
          <cell r="L40">
            <v>135682</v>
          </cell>
        </row>
        <row r="41">
          <cell r="B41">
            <v>6485</v>
          </cell>
          <cell r="L41">
            <v>135696</v>
          </cell>
        </row>
        <row r="42">
          <cell r="B42">
            <v>6487</v>
          </cell>
          <cell r="L42">
            <v>135699</v>
          </cell>
        </row>
        <row r="43">
          <cell r="B43">
            <v>5406</v>
          </cell>
          <cell r="L43">
            <v>135954</v>
          </cell>
        </row>
        <row r="44">
          <cell r="B44">
            <v>5412</v>
          </cell>
          <cell r="L44">
            <v>136054</v>
          </cell>
        </row>
        <row r="45">
          <cell r="B45">
            <v>5420</v>
          </cell>
          <cell r="L45">
            <v>136100</v>
          </cell>
        </row>
        <row r="46">
          <cell r="B46">
            <v>5434</v>
          </cell>
          <cell r="L46">
            <v>136355</v>
          </cell>
        </row>
        <row r="47">
          <cell r="B47">
            <v>5429</v>
          </cell>
          <cell r="L47">
            <v>136446</v>
          </cell>
        </row>
        <row r="48">
          <cell r="B48">
            <v>6382</v>
          </cell>
          <cell r="L48">
            <v>135619</v>
          </cell>
        </row>
        <row r="49">
          <cell r="B49">
            <v>6385</v>
          </cell>
          <cell r="L49">
            <v>135622</v>
          </cell>
        </row>
        <row r="50">
          <cell r="B50">
            <v>6355</v>
          </cell>
          <cell r="L50">
            <v>135642</v>
          </cell>
        </row>
        <row r="51">
          <cell r="B51">
            <v>6396</v>
          </cell>
          <cell r="L51">
            <v>135645</v>
          </cell>
        </row>
        <row r="52">
          <cell r="B52">
            <v>6410</v>
          </cell>
          <cell r="L52">
            <v>135662</v>
          </cell>
        </row>
        <row r="53">
          <cell r="B53">
            <v>6475</v>
          </cell>
          <cell r="L53">
            <v>135665</v>
          </cell>
        </row>
        <row r="54">
          <cell r="B54">
            <v>6351</v>
          </cell>
          <cell r="L54">
            <v>135685</v>
          </cell>
        </row>
        <row r="55">
          <cell r="B55">
            <v>6451</v>
          </cell>
          <cell r="L55">
            <v>135688</v>
          </cell>
        </row>
        <row r="56">
          <cell r="B56">
            <v>6388</v>
          </cell>
          <cell r="L56">
            <v>135618</v>
          </cell>
        </row>
        <row r="57">
          <cell r="B57">
            <v>6430</v>
          </cell>
          <cell r="L57">
            <v>135627</v>
          </cell>
        </row>
        <row r="58">
          <cell r="B58">
            <v>6446</v>
          </cell>
          <cell r="L58">
            <v>135630</v>
          </cell>
        </row>
        <row r="59">
          <cell r="B59">
            <v>6370</v>
          </cell>
          <cell r="L59">
            <v>135633</v>
          </cell>
        </row>
        <row r="60">
          <cell r="B60">
            <v>6359</v>
          </cell>
          <cell r="L60">
            <v>135647</v>
          </cell>
        </row>
        <row r="61">
          <cell r="B61">
            <v>6416</v>
          </cell>
          <cell r="L61">
            <v>135650</v>
          </cell>
        </row>
        <row r="62">
          <cell r="B62">
            <v>6395</v>
          </cell>
          <cell r="L62">
            <v>135653</v>
          </cell>
        </row>
        <row r="63">
          <cell r="B63">
            <v>6409</v>
          </cell>
          <cell r="L63">
            <v>135661</v>
          </cell>
        </row>
        <row r="64">
          <cell r="B64">
            <v>6402</v>
          </cell>
          <cell r="L64">
            <v>135667</v>
          </cell>
        </row>
        <row r="65">
          <cell r="B65">
            <v>6369</v>
          </cell>
          <cell r="L65">
            <v>135670</v>
          </cell>
        </row>
        <row r="66">
          <cell r="B66">
            <v>6408</v>
          </cell>
          <cell r="L66">
            <v>135673</v>
          </cell>
        </row>
        <row r="67">
          <cell r="B67">
            <v>6381</v>
          </cell>
          <cell r="L67">
            <v>135681</v>
          </cell>
        </row>
        <row r="68">
          <cell r="B68">
            <v>6353</v>
          </cell>
          <cell r="L68">
            <v>135690</v>
          </cell>
        </row>
        <row r="69">
          <cell r="B69">
            <v>6374</v>
          </cell>
          <cell r="L69">
            <v>135693</v>
          </cell>
        </row>
        <row r="70">
          <cell r="B70">
            <v>6493</v>
          </cell>
          <cell r="L70">
            <v>135701</v>
          </cell>
        </row>
        <row r="71">
          <cell r="B71">
            <v>5416</v>
          </cell>
          <cell r="L71">
            <v>136056</v>
          </cell>
        </row>
        <row r="72">
          <cell r="B72">
            <v>5423</v>
          </cell>
          <cell r="L72">
            <v>136248</v>
          </cell>
        </row>
        <row r="73">
          <cell r="B73">
            <v>6441</v>
          </cell>
          <cell r="L73">
            <v>135621</v>
          </cell>
        </row>
        <row r="74">
          <cell r="B74">
            <v>6387</v>
          </cell>
          <cell r="L74">
            <v>135624</v>
          </cell>
        </row>
        <row r="75">
          <cell r="B75">
            <v>6404</v>
          </cell>
          <cell r="L75">
            <v>135641</v>
          </cell>
        </row>
        <row r="76">
          <cell r="B76">
            <v>6394</v>
          </cell>
          <cell r="L76">
            <v>135644</v>
          </cell>
        </row>
        <row r="77">
          <cell r="B77">
            <v>6435</v>
          </cell>
          <cell r="L77">
            <v>135664</v>
          </cell>
        </row>
        <row r="78">
          <cell r="B78">
            <v>6424</v>
          </cell>
          <cell r="L78">
            <v>135684</v>
          </cell>
        </row>
        <row r="79">
          <cell r="B79">
            <v>6360</v>
          </cell>
          <cell r="L79">
            <v>135687</v>
          </cell>
        </row>
        <row r="80">
          <cell r="B80">
            <v>6494</v>
          </cell>
          <cell r="L80">
            <v>135922</v>
          </cell>
        </row>
        <row r="81">
          <cell r="B81">
            <v>6398</v>
          </cell>
          <cell r="L81">
            <v>135615</v>
          </cell>
        </row>
        <row r="82">
          <cell r="B82">
            <v>6401</v>
          </cell>
          <cell r="L82">
            <v>135626</v>
          </cell>
        </row>
        <row r="83">
          <cell r="B83">
            <v>6426</v>
          </cell>
          <cell r="L83">
            <v>135629</v>
          </cell>
        </row>
        <row r="84">
          <cell r="B84">
            <v>6377</v>
          </cell>
          <cell r="L84">
            <v>135632</v>
          </cell>
        </row>
        <row r="85">
          <cell r="B85">
            <v>6428</v>
          </cell>
          <cell r="L85">
            <v>135635</v>
          </cell>
        </row>
        <row r="86">
          <cell r="B86">
            <v>6354</v>
          </cell>
          <cell r="L86">
            <v>135638</v>
          </cell>
        </row>
        <row r="87">
          <cell r="B87">
            <v>6375</v>
          </cell>
          <cell r="L87">
            <v>135646</v>
          </cell>
        </row>
        <row r="88">
          <cell r="B88">
            <v>6415</v>
          </cell>
          <cell r="L88">
            <v>135649</v>
          </cell>
        </row>
        <row r="89">
          <cell r="B89">
            <v>6414</v>
          </cell>
          <cell r="L89">
            <v>135652</v>
          </cell>
        </row>
        <row r="90">
          <cell r="B90">
            <v>6444</v>
          </cell>
          <cell r="L90">
            <v>135655</v>
          </cell>
        </row>
        <row r="91">
          <cell r="B91">
            <v>6412</v>
          </cell>
          <cell r="L91">
            <v>135658</v>
          </cell>
        </row>
        <row r="92">
          <cell r="B92">
            <v>6367</v>
          </cell>
          <cell r="L92">
            <v>135669</v>
          </cell>
        </row>
        <row r="93">
          <cell r="B93">
            <v>6453</v>
          </cell>
          <cell r="L93">
            <v>135672</v>
          </cell>
        </row>
        <row r="94">
          <cell r="B94">
            <v>6393</v>
          </cell>
          <cell r="L94">
            <v>135675</v>
          </cell>
        </row>
        <row r="95">
          <cell r="B95">
            <v>6373</v>
          </cell>
          <cell r="L95">
            <v>135678</v>
          </cell>
        </row>
        <row r="96">
          <cell r="B96">
            <v>6368</v>
          </cell>
          <cell r="L96">
            <v>135689</v>
          </cell>
        </row>
        <row r="97">
          <cell r="B97">
            <v>6411</v>
          </cell>
          <cell r="L97">
            <v>135692</v>
          </cell>
        </row>
        <row r="98">
          <cell r="B98">
            <v>6474</v>
          </cell>
          <cell r="L98">
            <v>135695</v>
          </cell>
        </row>
        <row r="99">
          <cell r="B99">
            <v>6483</v>
          </cell>
          <cell r="L99">
            <v>135698</v>
          </cell>
        </row>
        <row r="100">
          <cell r="B100">
            <v>6498</v>
          </cell>
          <cell r="L100">
            <v>135924</v>
          </cell>
        </row>
        <row r="101">
          <cell r="B101">
            <v>6390</v>
          </cell>
          <cell r="L101">
            <v>135623</v>
          </cell>
        </row>
        <row r="102">
          <cell r="B102">
            <v>6376</v>
          </cell>
          <cell r="L102">
            <v>135666</v>
          </cell>
        </row>
        <row r="103">
          <cell r="B103">
            <v>6466</v>
          </cell>
          <cell r="L103">
            <v>135686</v>
          </cell>
        </row>
        <row r="104">
          <cell r="B104">
            <v>6492</v>
          </cell>
          <cell r="L104">
            <v>135921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emplate"/>
      <sheetName val="Planilha3"/>
      <sheetName val="Resumo"/>
      <sheetName val="Recebimento"/>
      <sheetName val="Conciliação"/>
      <sheetName val="Inadimplência"/>
      <sheetName val="FluxoFuturo"/>
      <sheetName val="Quitações"/>
      <sheetName val="Recompra"/>
      <sheetName val="Elegibilidade"/>
      <sheetName val="Vendas"/>
      <sheetName val="Esperado mês"/>
      <sheetName val="Estoque"/>
      <sheetName val="Vendas (2)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J1">
            <v>38429.53</v>
          </cell>
          <cell r="K1">
            <v>23904483.433315355</v>
          </cell>
          <cell r="L1">
            <v>23930266.753315356</v>
          </cell>
          <cell r="M1"/>
          <cell r="N1">
            <v>23942912.963315357</v>
          </cell>
          <cell r="O1">
            <v>21750869.916647878</v>
          </cell>
        </row>
        <row r="2">
          <cell r="A2" t="str">
            <v>Cod Chronos</v>
          </cell>
          <cell r="B2" t="str">
            <v>Contrato</v>
          </cell>
          <cell r="C2" t="str">
            <v>Nome do mutuário</v>
          </cell>
          <cell r="D2" t="str">
            <v>CPF</v>
          </cell>
          <cell r="E2" t="str">
            <v>Taxa</v>
          </cell>
          <cell r="F2" t="str">
            <v>Carteira</v>
          </cell>
          <cell r="G2" t="str">
            <v>Empreendimento</v>
          </cell>
          <cell r="H2" t="str">
            <v>Elegibilidade</v>
          </cell>
          <cell r="I2" t="str">
            <v>Meses Remanescentes</v>
          </cell>
          <cell r="J2" t="str">
            <v>Inadimplência</v>
          </cell>
          <cell r="K2" t="str">
            <v>VP Fluxo Futuro</v>
          </cell>
          <cell r="L2" t="str">
            <v>Saldo Devedor</v>
          </cell>
          <cell r="M2" t="str">
            <v>Classificação</v>
          </cell>
          <cell r="N2" t="str">
            <v>Saldo Devedor PDD</v>
          </cell>
          <cell r="O2" t="str">
            <v>Saldo Devedor Taxa Cessão</v>
          </cell>
          <cell r="P2" t="str">
            <v>Média R$ m²</v>
          </cell>
          <cell r="Q2" t="str">
            <v>Área M²</v>
          </cell>
        </row>
        <row r="3">
          <cell r="A3">
            <v>135922</v>
          </cell>
          <cell r="B3">
            <v>6494</v>
          </cell>
          <cell r="C3" t="str">
            <v>Filipe Junio De Oliveira</v>
          </cell>
          <cell r="D3" t="str">
            <v>020.314.361-20</v>
          </cell>
          <cell r="E3">
            <v>0.100339</v>
          </cell>
          <cell r="F3" t="str">
            <v>SWISS PARK ANAPOLIS</v>
          </cell>
          <cell r="G3" t="str">
            <v>Swiss Park Zurich - Anápolis</v>
          </cell>
          <cell r="H3" t="str">
            <v>Elegível</v>
          </cell>
          <cell r="I3">
            <v>161</v>
          </cell>
          <cell r="J3">
            <v>0</v>
          </cell>
          <cell r="K3">
            <v>365935.67235158168</v>
          </cell>
          <cell r="L3">
            <v>365935.67235158168</v>
          </cell>
          <cell r="M3" t="str">
            <v>Adimplente</v>
          </cell>
          <cell r="N3">
            <v>365935.67235158168</v>
          </cell>
          <cell r="O3">
            <v>333880.11124632222</v>
          </cell>
          <cell r="P3">
            <v>885.12919963447951</v>
          </cell>
          <cell r="Q3">
            <v>413.88</v>
          </cell>
        </row>
        <row r="4">
          <cell r="A4">
            <v>135688</v>
          </cell>
          <cell r="B4">
            <v>6451</v>
          </cell>
          <cell r="C4" t="str">
            <v>Thiago Da Costa Moreira</v>
          </cell>
          <cell r="D4" t="str">
            <v>036.528.931-07</v>
          </cell>
          <cell r="E4">
            <v>0.1003</v>
          </cell>
          <cell r="F4" t="str">
            <v>SWISS PARK ANAPOLIS</v>
          </cell>
          <cell r="G4" t="str">
            <v>Swiss Park Zurich - Anápolis</v>
          </cell>
          <cell r="H4" t="str">
            <v>Elegível</v>
          </cell>
          <cell r="I4">
            <v>155</v>
          </cell>
          <cell r="J4">
            <v>0</v>
          </cell>
          <cell r="K4">
            <v>360759.47872414021</v>
          </cell>
          <cell r="L4">
            <v>360759.47872414021</v>
          </cell>
          <cell r="M4" t="str">
            <v>Adimplente</v>
          </cell>
          <cell r="N4">
            <v>360759.47872414021</v>
          </cell>
          <cell r="O4">
            <v>329660.45137102553</v>
          </cell>
          <cell r="P4">
            <v>885.12919963447951</v>
          </cell>
          <cell r="Q4">
            <v>408.49</v>
          </cell>
        </row>
        <row r="5">
          <cell r="A5">
            <v>135667</v>
          </cell>
          <cell r="B5">
            <v>6402</v>
          </cell>
          <cell r="C5" t="str">
            <v>Michael Molina</v>
          </cell>
          <cell r="D5" t="str">
            <v>222.832.808-18</v>
          </cell>
          <cell r="E5">
            <v>0.1003</v>
          </cell>
          <cell r="F5" t="str">
            <v>SWISS PARK ANAPOLIS</v>
          </cell>
          <cell r="G5" t="str">
            <v>Swiss Park Zurich - Anápolis</v>
          </cell>
          <cell r="H5" t="str">
            <v>Elegível</v>
          </cell>
          <cell r="I5">
            <v>150</v>
          </cell>
          <cell r="J5">
            <v>0</v>
          </cell>
          <cell r="K5">
            <v>349726.42279674008</v>
          </cell>
          <cell r="L5">
            <v>349726.42279674008</v>
          </cell>
          <cell r="M5" t="str">
            <v>Adimplente</v>
          </cell>
          <cell r="N5">
            <v>349726.42279674008</v>
          </cell>
          <cell r="O5">
            <v>320265.56235069397</v>
          </cell>
          <cell r="P5">
            <v>885.12919963447951</v>
          </cell>
          <cell r="Q5">
            <v>460.99</v>
          </cell>
        </row>
        <row r="6">
          <cell r="A6">
            <v>136054</v>
          </cell>
          <cell r="B6">
            <v>5412</v>
          </cell>
          <cell r="C6" t="str">
            <v>João Miguel Ridal Frutuoso</v>
          </cell>
          <cell r="D6" t="str">
            <v>119.467.038-50</v>
          </cell>
          <cell r="E6">
            <v>0.100339</v>
          </cell>
          <cell r="F6" t="str">
            <v>SWISS PARK ANAPOLIS</v>
          </cell>
          <cell r="G6" t="str">
            <v>Swiss Park Zurich - Anápolis</v>
          </cell>
          <cell r="H6" t="str">
            <v>Inelegível</v>
          </cell>
          <cell r="I6">
            <v>171</v>
          </cell>
          <cell r="J6">
            <v>2383.94</v>
          </cell>
          <cell r="K6">
            <v>341349.56250585563</v>
          </cell>
          <cell r="L6">
            <v>343733.50250585563</v>
          </cell>
          <cell r="M6" t="str">
            <v>Menor que 30 Dias</v>
          </cell>
          <cell r="N6">
            <v>343733.50250585563</v>
          </cell>
          <cell r="O6">
            <v>311715.91674642108</v>
          </cell>
          <cell r="P6">
            <v>885.12919963447951</v>
          </cell>
          <cell r="Q6">
            <v>360</v>
          </cell>
        </row>
        <row r="7">
          <cell r="A7">
            <v>136055</v>
          </cell>
          <cell r="B7">
            <v>5413</v>
          </cell>
          <cell r="C7" t="str">
            <v>João Miguel Ridal Frutuoso</v>
          </cell>
          <cell r="D7" t="str">
            <v>119.467.038-50</v>
          </cell>
          <cell r="E7">
            <v>0.100339</v>
          </cell>
          <cell r="F7" t="str">
            <v>SWISS PARK ANAPOLIS</v>
          </cell>
          <cell r="G7" t="str">
            <v>Swiss Park Zurich - Anápolis</v>
          </cell>
          <cell r="H7" t="str">
            <v>Inelegível</v>
          </cell>
          <cell r="I7">
            <v>171</v>
          </cell>
          <cell r="J7">
            <v>2342.2800000000002</v>
          </cell>
          <cell r="K7">
            <v>335382.66522193811</v>
          </cell>
          <cell r="L7">
            <v>337724.94522193813</v>
          </cell>
          <cell r="M7" t="str">
            <v>Menor que 30 Dias</v>
          </cell>
          <cell r="N7">
            <v>337724.94522193813</v>
          </cell>
          <cell r="O7">
            <v>306267.02369452704</v>
          </cell>
          <cell r="P7">
            <v>885.12919963447951</v>
          </cell>
          <cell r="Q7">
            <v>413.88</v>
          </cell>
        </row>
        <row r="8">
          <cell r="A8">
            <v>135924</v>
          </cell>
          <cell r="B8">
            <v>6498</v>
          </cell>
          <cell r="C8" t="str">
            <v>Camila Moreira De Queiroz Alencar</v>
          </cell>
          <cell r="D8" t="str">
            <v>054.505.581-47</v>
          </cell>
          <cell r="E8">
            <v>0.100339</v>
          </cell>
          <cell r="F8" t="str">
            <v>SWISS PARK ANAPOLIS</v>
          </cell>
          <cell r="G8" t="str">
            <v>Swiss Park Zurich - Anápolis</v>
          </cell>
          <cell r="H8" t="str">
            <v>Elegível</v>
          </cell>
          <cell r="I8">
            <v>161</v>
          </cell>
          <cell r="J8">
            <v>0</v>
          </cell>
          <cell r="K8">
            <v>335412.06609918165</v>
          </cell>
          <cell r="L8">
            <v>335412.06609918165</v>
          </cell>
          <cell r="M8" t="str">
            <v>Adimplente</v>
          </cell>
          <cell r="N8">
            <v>335412.06609918165</v>
          </cell>
          <cell r="O8">
            <v>306030.33029958856</v>
          </cell>
          <cell r="P8">
            <v>885.12919963447951</v>
          </cell>
          <cell r="Q8">
            <v>360.39</v>
          </cell>
        </row>
        <row r="9">
          <cell r="A9">
            <v>135654</v>
          </cell>
          <cell r="B9">
            <v>6379</v>
          </cell>
          <cell r="C9" t="str">
            <v>Jorge Miguel Gonzales Dutra</v>
          </cell>
          <cell r="D9" t="str">
            <v>011.205.931-74</v>
          </cell>
          <cell r="E9">
            <v>0.1003</v>
          </cell>
          <cell r="F9" t="str">
            <v>SWISS PARK ANAPOLIS</v>
          </cell>
          <cell r="G9" t="str">
            <v>Swiss Park Zurich - Anápolis</v>
          </cell>
          <cell r="H9" t="str">
            <v>Elegível</v>
          </cell>
          <cell r="I9">
            <v>145</v>
          </cell>
          <cell r="J9">
            <v>0</v>
          </cell>
          <cell r="K9">
            <v>335341.20640331425</v>
          </cell>
          <cell r="L9">
            <v>335341.20640331425</v>
          </cell>
          <cell r="M9" t="str">
            <v>Adimplente</v>
          </cell>
          <cell r="N9">
            <v>335341.20640331425</v>
          </cell>
          <cell r="O9">
            <v>307766.29241870763</v>
          </cell>
          <cell r="P9">
            <v>885.12919963447951</v>
          </cell>
          <cell r="Q9">
            <v>453.7</v>
          </cell>
        </row>
        <row r="10">
          <cell r="A10">
            <v>135652</v>
          </cell>
          <cell r="B10">
            <v>6414</v>
          </cell>
          <cell r="C10" t="str">
            <v>Joao Vitor Florian</v>
          </cell>
          <cell r="D10" t="str">
            <v>753.943.751-00</v>
          </cell>
          <cell r="E10">
            <v>0.1003</v>
          </cell>
          <cell r="F10" t="str">
            <v>SWISS PARK ANAPOLIS</v>
          </cell>
          <cell r="G10" t="str">
            <v>Swiss Park Zurich - Anápolis</v>
          </cell>
          <cell r="H10" t="str">
            <v>Elegível</v>
          </cell>
          <cell r="I10">
            <v>153</v>
          </cell>
          <cell r="J10">
            <v>0</v>
          </cell>
          <cell r="K10">
            <v>332988.89191634307</v>
          </cell>
          <cell r="L10">
            <v>332988.89191634307</v>
          </cell>
          <cell r="M10" t="str">
            <v>Adimplente</v>
          </cell>
          <cell r="N10">
            <v>332988.89191634307</v>
          </cell>
          <cell r="O10">
            <v>304543.66920725856</v>
          </cell>
          <cell r="P10">
            <v>885.12919963447951</v>
          </cell>
          <cell r="Q10">
            <v>385.77</v>
          </cell>
        </row>
        <row r="11">
          <cell r="A11">
            <v>135923</v>
          </cell>
          <cell r="B11">
            <v>6497</v>
          </cell>
          <cell r="C11" t="str">
            <v>Moises Elias De Souza Alves</v>
          </cell>
          <cell r="D11" t="str">
            <v>042.851.991-14</v>
          </cell>
          <cell r="E11">
            <v>0.100339</v>
          </cell>
          <cell r="F11" t="str">
            <v>SWISS PARK ANAPOLIS</v>
          </cell>
          <cell r="G11" t="str">
            <v>Swiss Park Zurich - Anápolis</v>
          </cell>
          <cell r="H11" t="str">
            <v>Elegível</v>
          </cell>
          <cell r="I11">
            <v>160</v>
          </cell>
          <cell r="J11">
            <v>0</v>
          </cell>
          <cell r="K11">
            <v>332426.52573220228</v>
          </cell>
          <cell r="L11">
            <v>332426.52573220228</v>
          </cell>
          <cell r="M11" t="str">
            <v>Adimplente</v>
          </cell>
          <cell r="N11">
            <v>332426.52573220228</v>
          </cell>
          <cell r="O11">
            <v>303396.13285682275</v>
          </cell>
          <cell r="P11">
            <v>885.12919963447951</v>
          </cell>
          <cell r="Q11">
            <v>376.8</v>
          </cell>
        </row>
        <row r="12">
          <cell r="A12">
            <v>136100</v>
          </cell>
          <cell r="B12">
            <v>5420</v>
          </cell>
          <cell r="C12" t="str">
            <v>Vagner Ricardo de Souza Godoi</v>
          </cell>
          <cell r="D12" t="str">
            <v>040.227.541-17</v>
          </cell>
          <cell r="E12">
            <v>0.100339</v>
          </cell>
          <cell r="F12" t="str">
            <v>SWISS PARK ANAPOLIS</v>
          </cell>
          <cell r="G12" t="str">
            <v>Swiss Park Zurich - Anápolis</v>
          </cell>
          <cell r="H12" t="str">
            <v>Inelegível</v>
          </cell>
          <cell r="I12">
            <v>170</v>
          </cell>
          <cell r="J12">
            <v>0</v>
          </cell>
          <cell r="K12">
            <v>331477.9743760018</v>
          </cell>
          <cell r="L12">
            <v>331477.9743760018</v>
          </cell>
          <cell r="M12" t="str">
            <v>Adimplente</v>
          </cell>
          <cell r="N12">
            <v>331477.9743760018</v>
          </cell>
          <cell r="O12">
            <v>301937.18140219676</v>
          </cell>
          <cell r="P12">
            <v>885.12919963447951</v>
          </cell>
          <cell r="Q12">
            <v>375.43</v>
          </cell>
        </row>
        <row r="13">
          <cell r="A13">
            <v>135616</v>
          </cell>
          <cell r="B13">
            <v>6399</v>
          </cell>
          <cell r="C13" t="str">
            <v>Ancor Construtora Ltda</v>
          </cell>
          <cell r="D13" t="str">
            <v>28.241.797/0001-38</v>
          </cell>
          <cell r="E13">
            <v>0.1003</v>
          </cell>
          <cell r="F13" t="str">
            <v>SWISS PARK ANAPOLIS</v>
          </cell>
          <cell r="G13" t="str">
            <v>Swiss Park Zurich - Anápolis</v>
          </cell>
          <cell r="H13" t="str">
            <v>Elegível</v>
          </cell>
          <cell r="I13">
            <v>149</v>
          </cell>
          <cell r="J13">
            <v>3851.99</v>
          </cell>
          <cell r="K13">
            <v>325923.13473854575</v>
          </cell>
          <cell r="L13">
            <v>329775.12473854574</v>
          </cell>
          <cell r="M13" t="str">
            <v>Menor que 30 Dias</v>
          </cell>
          <cell r="N13">
            <v>329775.12473854574</v>
          </cell>
          <cell r="O13">
            <v>298597.2979245442</v>
          </cell>
          <cell r="P13">
            <v>885.12919963447951</v>
          </cell>
          <cell r="Q13">
            <v>434.56</v>
          </cell>
        </row>
        <row r="14">
          <cell r="A14">
            <v>135674</v>
          </cell>
          <cell r="B14">
            <v>6472</v>
          </cell>
          <cell r="C14" t="str">
            <v>Paulo Gabriel Fontoura Ferreira</v>
          </cell>
          <cell r="D14" t="str">
            <v>031.444.551-05</v>
          </cell>
          <cell r="E14">
            <v>0.1003</v>
          </cell>
          <cell r="F14" t="str">
            <v>SWISS PARK ANAPOLIS</v>
          </cell>
          <cell r="G14" t="str">
            <v>Swiss Park Zurich - Anápolis</v>
          </cell>
          <cell r="H14" t="str">
            <v>Elegível</v>
          </cell>
          <cell r="I14">
            <v>153</v>
          </cell>
          <cell r="J14">
            <v>0</v>
          </cell>
          <cell r="K14">
            <v>326840.66714662948</v>
          </cell>
          <cell r="L14">
            <v>326840.66714662948</v>
          </cell>
          <cell r="M14" t="str">
            <v>Adimplente</v>
          </cell>
          <cell r="N14">
            <v>326840.66714662948</v>
          </cell>
          <cell r="O14">
            <v>299191.15558129665</v>
          </cell>
          <cell r="P14">
            <v>885.12919963447951</v>
          </cell>
          <cell r="Q14">
            <v>369.06</v>
          </cell>
        </row>
        <row r="15">
          <cell r="A15">
            <v>135672</v>
          </cell>
          <cell r="B15">
            <v>6453</v>
          </cell>
          <cell r="C15" t="str">
            <v>Pamella Suelley Gino Ribeiro</v>
          </cell>
          <cell r="D15" t="str">
            <v>006.433.111-30</v>
          </cell>
          <cell r="E15">
            <v>0.1003</v>
          </cell>
          <cell r="F15" t="str">
            <v>SWISS PARK ANAPOLIS</v>
          </cell>
          <cell r="G15" t="str">
            <v>Swiss Park Zurich - Anápolis</v>
          </cell>
          <cell r="H15" t="str">
            <v>Elegível</v>
          </cell>
          <cell r="I15">
            <v>152</v>
          </cell>
          <cell r="J15">
            <v>0</v>
          </cell>
          <cell r="K15">
            <v>325738.36723964644</v>
          </cell>
          <cell r="L15">
            <v>325738.36723964644</v>
          </cell>
          <cell r="M15" t="str">
            <v>Adimplente</v>
          </cell>
          <cell r="N15">
            <v>325738.36723964644</v>
          </cell>
          <cell r="O15">
            <v>297729.33998620807</v>
          </cell>
          <cell r="P15">
            <v>885.12919963447951</v>
          </cell>
          <cell r="Q15">
            <v>376.79</v>
          </cell>
        </row>
        <row r="16">
          <cell r="A16">
            <v>135621</v>
          </cell>
          <cell r="B16">
            <v>6441</v>
          </cell>
          <cell r="C16" t="str">
            <v>Camilo El Bazi Filho</v>
          </cell>
          <cell r="D16" t="str">
            <v>757.022.151-68</v>
          </cell>
          <cell r="E16">
            <v>0.1003</v>
          </cell>
          <cell r="F16" t="str">
            <v>SWISS PARK ANAPOLIS</v>
          </cell>
          <cell r="G16" t="str">
            <v>Swiss Park Zurich - Anápolis</v>
          </cell>
          <cell r="H16" t="str">
            <v>Elegível</v>
          </cell>
          <cell r="I16">
            <v>153</v>
          </cell>
          <cell r="J16">
            <v>0</v>
          </cell>
          <cell r="K16">
            <v>325147.74231870327</v>
          </cell>
          <cell r="L16">
            <v>325147.74231870327</v>
          </cell>
          <cell r="M16" t="str">
            <v>Adimplente</v>
          </cell>
          <cell r="N16">
            <v>325147.74231870327</v>
          </cell>
          <cell r="O16">
            <v>298184.30506727693</v>
          </cell>
          <cell r="P16">
            <v>885.12919963447951</v>
          </cell>
          <cell r="Q16">
            <v>360</v>
          </cell>
        </row>
        <row r="17">
          <cell r="A17">
            <v>135640</v>
          </cell>
          <cell r="B17">
            <v>6447</v>
          </cell>
          <cell r="C17" t="str">
            <v>Gabriel Nascimento Melazo Ribeiro</v>
          </cell>
          <cell r="D17" t="str">
            <v>038.700.121-29</v>
          </cell>
          <cell r="E17">
            <v>0.1003</v>
          </cell>
          <cell r="F17" t="str">
            <v>SWISS PARK ANAPOLIS</v>
          </cell>
          <cell r="G17" t="str">
            <v>Swiss Park Zurich - Anápolis</v>
          </cell>
          <cell r="H17" t="str">
            <v>Elegível</v>
          </cell>
          <cell r="I17">
            <v>154</v>
          </cell>
          <cell r="J17">
            <v>0</v>
          </cell>
          <cell r="K17">
            <v>324435.86170051858</v>
          </cell>
          <cell r="L17">
            <v>324435.86170051858</v>
          </cell>
          <cell r="M17" t="str">
            <v>Adimplente</v>
          </cell>
          <cell r="N17">
            <v>324435.86170051858</v>
          </cell>
          <cell r="O17">
            <v>297303.33114307973</v>
          </cell>
          <cell r="P17">
            <v>885.12919963447951</v>
          </cell>
          <cell r="Q17">
            <v>360</v>
          </cell>
        </row>
        <row r="18">
          <cell r="A18">
            <v>135663</v>
          </cell>
          <cell r="B18">
            <v>6417</v>
          </cell>
          <cell r="C18" t="str">
            <v>Luciene Cassia Viana</v>
          </cell>
          <cell r="D18" t="str">
            <v>857.816.301-04</v>
          </cell>
          <cell r="E18">
            <v>0.1003</v>
          </cell>
          <cell r="F18" t="str">
            <v>SWISS PARK ANAPOLIS</v>
          </cell>
          <cell r="G18" t="str">
            <v>Swiss Park Zurich - Anápolis</v>
          </cell>
          <cell r="H18" t="str">
            <v>Elegível</v>
          </cell>
          <cell r="I18">
            <v>151</v>
          </cell>
          <cell r="J18">
            <v>0</v>
          </cell>
          <cell r="K18">
            <v>321777.35569587146</v>
          </cell>
          <cell r="L18">
            <v>321777.35569587146</v>
          </cell>
          <cell r="M18" t="str">
            <v>Adimplente</v>
          </cell>
          <cell r="N18">
            <v>321777.35569587146</v>
          </cell>
          <cell r="O18">
            <v>294566.99347130518</v>
          </cell>
          <cell r="P18">
            <v>885.12919963447951</v>
          </cell>
          <cell r="Q18">
            <v>386.22</v>
          </cell>
        </row>
        <row r="19">
          <cell r="A19">
            <v>135643</v>
          </cell>
          <cell r="B19">
            <v>6448</v>
          </cell>
          <cell r="C19" t="str">
            <v>Guilherme Pansani Silva</v>
          </cell>
          <cell r="D19" t="str">
            <v>035.250.341-64</v>
          </cell>
          <cell r="E19">
            <v>0.1003</v>
          </cell>
          <cell r="F19" t="str">
            <v>SWISS PARK ANAPOLIS</v>
          </cell>
          <cell r="G19" t="str">
            <v>Swiss Park Zurich - Anápolis</v>
          </cell>
          <cell r="H19" t="str">
            <v>Elegível</v>
          </cell>
          <cell r="I19">
            <v>145</v>
          </cell>
          <cell r="J19">
            <v>0</v>
          </cell>
          <cell r="K19">
            <v>321766.67095821991</v>
          </cell>
          <cell r="L19">
            <v>321766.67095821991</v>
          </cell>
          <cell r="M19" t="str">
            <v>Adimplente</v>
          </cell>
          <cell r="N19">
            <v>321766.67095821991</v>
          </cell>
          <cell r="O19">
            <v>295307.98319374921</v>
          </cell>
          <cell r="P19">
            <v>885.12919963447951</v>
          </cell>
          <cell r="Q19">
            <v>376.16</v>
          </cell>
        </row>
        <row r="20">
          <cell r="A20">
            <v>135681</v>
          </cell>
          <cell r="B20">
            <v>6381</v>
          </cell>
          <cell r="C20" t="str">
            <v>Rodrigo Luiz Barbosa Da Silva</v>
          </cell>
          <cell r="D20" t="str">
            <v>040.322.191-92</v>
          </cell>
          <cell r="E20">
            <v>0.1003</v>
          </cell>
          <cell r="F20" t="str">
            <v>SWISS PARK ANAPOLIS</v>
          </cell>
          <cell r="G20" t="str">
            <v>Swiss Park Zurich - Anápolis</v>
          </cell>
          <cell r="H20" t="str">
            <v>Elegível</v>
          </cell>
          <cell r="I20">
            <v>87</v>
          </cell>
          <cell r="J20">
            <v>0</v>
          </cell>
          <cell r="K20">
            <v>321310.69641827629</v>
          </cell>
          <cell r="L20">
            <v>321310.69641827629</v>
          </cell>
          <cell r="M20" t="str">
            <v>Adimplente</v>
          </cell>
          <cell r="N20">
            <v>321310.69641827629</v>
          </cell>
          <cell r="O20">
            <v>303534.74791705917</v>
          </cell>
          <cell r="P20">
            <v>885.12919963447951</v>
          </cell>
          <cell r="Q20">
            <v>441.71</v>
          </cell>
        </row>
        <row r="21">
          <cell r="A21">
            <v>135698</v>
          </cell>
          <cell r="B21">
            <v>6483</v>
          </cell>
          <cell r="C21" t="str">
            <v>Debora De Oliveira Canedo</v>
          </cell>
          <cell r="D21" t="str">
            <v>037.963.933-57</v>
          </cell>
          <cell r="E21">
            <v>0.1003</v>
          </cell>
          <cell r="F21" t="str">
            <v>SWISS PARK ANAPOLIS</v>
          </cell>
          <cell r="G21" t="str">
            <v>Swiss Park Zurich - Anápolis</v>
          </cell>
          <cell r="H21" t="str">
            <v>Elegível</v>
          </cell>
          <cell r="I21">
            <v>96</v>
          </cell>
          <cell r="J21">
            <v>0</v>
          </cell>
          <cell r="K21">
            <v>320431.344202212</v>
          </cell>
          <cell r="L21">
            <v>320431.344202212</v>
          </cell>
          <cell r="M21" t="str">
            <v>Adimplente</v>
          </cell>
          <cell r="N21">
            <v>320431.344202212</v>
          </cell>
          <cell r="O21">
            <v>301219.97869090299</v>
          </cell>
          <cell r="P21">
            <v>885.12919963447951</v>
          </cell>
          <cell r="Q21">
            <v>362.1</v>
          </cell>
        </row>
        <row r="22">
          <cell r="A22">
            <v>135629</v>
          </cell>
          <cell r="B22">
            <v>6426</v>
          </cell>
          <cell r="C22" t="str">
            <v>Diego De Lira Reis</v>
          </cell>
          <cell r="D22" t="str">
            <v>015.147.950-00</v>
          </cell>
          <cell r="E22">
            <v>0.1003</v>
          </cell>
          <cell r="F22" t="str">
            <v>SWISS PARK ANAPOLIS</v>
          </cell>
          <cell r="G22" t="str">
            <v>Swiss Park Zurich - Anápolis</v>
          </cell>
          <cell r="H22" t="str">
            <v>Elegível</v>
          </cell>
          <cell r="I22">
            <v>154</v>
          </cell>
          <cell r="J22">
            <v>0</v>
          </cell>
          <cell r="K22">
            <v>317960.25397183839</v>
          </cell>
          <cell r="L22">
            <v>317960.25397183839</v>
          </cell>
          <cell r="M22" t="str">
            <v>Adimplente</v>
          </cell>
          <cell r="N22">
            <v>317960.25397183839</v>
          </cell>
          <cell r="O22">
            <v>291835.42114414927</v>
          </cell>
          <cell r="P22">
            <v>885.12919963447951</v>
          </cell>
          <cell r="Q22">
            <v>360.05</v>
          </cell>
        </row>
        <row r="23">
          <cell r="A23">
            <v>135689</v>
          </cell>
          <cell r="B23">
            <v>6368</v>
          </cell>
          <cell r="C23" t="str">
            <v>Valmir Gonçalves Ferreira</v>
          </cell>
          <cell r="D23" t="str">
            <v>591.403.801-49</v>
          </cell>
          <cell r="E23">
            <v>0.1003</v>
          </cell>
          <cell r="F23" t="str">
            <v>SWISS PARK ANAPOLIS</v>
          </cell>
          <cell r="G23" t="str">
            <v>Swiss Park Zurich - Anápolis</v>
          </cell>
          <cell r="H23" t="str">
            <v>Elegível</v>
          </cell>
          <cell r="I23">
            <v>86</v>
          </cell>
          <cell r="J23">
            <v>0</v>
          </cell>
          <cell r="K23">
            <v>314891.7231965026</v>
          </cell>
          <cell r="L23">
            <v>314891.7231965026</v>
          </cell>
          <cell r="M23" t="str">
            <v>Adimplente</v>
          </cell>
          <cell r="N23">
            <v>314891.7231965026</v>
          </cell>
          <cell r="O23">
            <v>297636.39556625206</v>
          </cell>
          <cell r="P23">
            <v>885.12919963447951</v>
          </cell>
          <cell r="Q23">
            <v>432.98</v>
          </cell>
        </row>
        <row r="24">
          <cell r="A24">
            <v>135615</v>
          </cell>
          <cell r="B24">
            <v>6398</v>
          </cell>
          <cell r="C24" t="str">
            <v>Ancor Construtora Ltda</v>
          </cell>
          <cell r="D24" t="str">
            <v>28.241.797/0001-38</v>
          </cell>
          <cell r="E24">
            <v>0.1003</v>
          </cell>
          <cell r="F24" t="str">
            <v>SWISS PARK ANAPOLIS</v>
          </cell>
          <cell r="G24" t="str">
            <v>Swiss Park Zurich - Anápolis</v>
          </cell>
          <cell r="H24" t="str">
            <v>Elegível</v>
          </cell>
          <cell r="I24">
            <v>149</v>
          </cell>
          <cell r="J24">
            <v>3668.77</v>
          </cell>
          <cell r="K24">
            <v>310420.61007468874</v>
          </cell>
          <cell r="L24">
            <v>314089.38007468876</v>
          </cell>
          <cell r="M24" t="str">
            <v>Menor que 30 Dias</v>
          </cell>
          <cell r="N24">
            <v>314089.38007468876</v>
          </cell>
          <cell r="O24">
            <v>284394.53498737828</v>
          </cell>
          <cell r="P24">
            <v>885.12919963447951</v>
          </cell>
          <cell r="Q24">
            <v>413.89</v>
          </cell>
        </row>
        <row r="25">
          <cell r="A25">
            <v>135634</v>
          </cell>
          <cell r="B25">
            <v>6427</v>
          </cell>
          <cell r="C25" t="str">
            <v>Fabiana Faria Flor Sabino</v>
          </cell>
          <cell r="D25" t="str">
            <v>936.975.461-04</v>
          </cell>
          <cell r="E25">
            <v>0.1003</v>
          </cell>
          <cell r="F25" t="str">
            <v>SWISS PARK ANAPOLIS</v>
          </cell>
          <cell r="G25" t="str">
            <v>Swiss Park Zurich - Anápolis</v>
          </cell>
          <cell r="H25" t="str">
            <v>Elegível</v>
          </cell>
          <cell r="I25">
            <v>150</v>
          </cell>
          <cell r="J25">
            <v>0</v>
          </cell>
          <cell r="K25">
            <v>313551.26766170375</v>
          </cell>
          <cell r="L25">
            <v>313551.26766170375</v>
          </cell>
          <cell r="M25" t="str">
            <v>Adimplente</v>
          </cell>
          <cell r="N25">
            <v>313551.26766170375</v>
          </cell>
          <cell r="O25">
            <v>287124.09681773331</v>
          </cell>
          <cell r="P25">
            <v>885.12919963447951</v>
          </cell>
          <cell r="Q25">
            <v>377.26</v>
          </cell>
        </row>
        <row r="26">
          <cell r="A26">
            <v>135648</v>
          </cell>
          <cell r="B26">
            <v>6442</v>
          </cell>
          <cell r="C26" t="str">
            <v>Ivan Jose Miranda Junior</v>
          </cell>
          <cell r="D26" t="str">
            <v>956.843.281-72</v>
          </cell>
          <cell r="E26">
            <v>0.1003</v>
          </cell>
          <cell r="F26" t="str">
            <v>SWISS PARK ANAPOLIS</v>
          </cell>
          <cell r="G26" t="str">
            <v>Swiss Park Zurich - Anápolis</v>
          </cell>
          <cell r="H26" t="str">
            <v>Elegível</v>
          </cell>
          <cell r="I26">
            <v>155</v>
          </cell>
          <cell r="J26">
            <v>0</v>
          </cell>
          <cell r="K26">
            <v>311903.86051308759</v>
          </cell>
          <cell r="L26">
            <v>311903.86051308759</v>
          </cell>
          <cell r="M26" t="str">
            <v>Adimplente</v>
          </cell>
          <cell r="N26">
            <v>311903.86051308759</v>
          </cell>
          <cell r="O26">
            <v>285770.36838645954</v>
          </cell>
          <cell r="P26">
            <v>885.12919963447951</v>
          </cell>
          <cell r="Q26">
            <v>363.34</v>
          </cell>
        </row>
        <row r="27">
          <cell r="A27">
            <v>135677</v>
          </cell>
          <cell r="B27">
            <v>6436</v>
          </cell>
          <cell r="C27" t="str">
            <v>Pedro Henrique Melazo Ribeiro</v>
          </cell>
          <cell r="D27" t="str">
            <v>037.302.851-22</v>
          </cell>
          <cell r="E27">
            <v>0.1003</v>
          </cell>
          <cell r="F27" t="str">
            <v>SWISS PARK ANAPOLIS</v>
          </cell>
          <cell r="G27" t="str">
            <v>Swiss Park Zurich - Anápolis</v>
          </cell>
          <cell r="H27" t="str">
            <v>Elegível</v>
          </cell>
          <cell r="I27">
            <v>152</v>
          </cell>
          <cell r="J27">
            <v>0</v>
          </cell>
          <cell r="K27">
            <v>311012.33153145888</v>
          </cell>
          <cell r="L27">
            <v>311012.33153145888</v>
          </cell>
          <cell r="M27" t="str">
            <v>Adimplente</v>
          </cell>
          <cell r="N27">
            <v>311012.33153145888</v>
          </cell>
          <cell r="O27">
            <v>285485.93725280126</v>
          </cell>
          <cell r="P27">
            <v>885.12919963447951</v>
          </cell>
          <cell r="Q27">
            <v>360</v>
          </cell>
        </row>
        <row r="28">
          <cell r="A28">
            <v>135617</v>
          </cell>
          <cell r="B28">
            <v>6400</v>
          </cell>
          <cell r="C28" t="str">
            <v>Ancor Construtora Ltda</v>
          </cell>
          <cell r="D28" t="str">
            <v>28.241.797/0001-38</v>
          </cell>
          <cell r="E28">
            <v>0.1003</v>
          </cell>
          <cell r="F28" t="str">
            <v>SWISS PARK ANAPOLIS</v>
          </cell>
          <cell r="G28" t="str">
            <v>Swiss Park Zurich - Anápolis</v>
          </cell>
          <cell r="H28" t="str">
            <v>Elegível</v>
          </cell>
          <cell r="I28">
            <v>149</v>
          </cell>
          <cell r="J28">
            <v>3611.07</v>
          </cell>
          <cell r="K28">
            <v>305537.75018959335</v>
          </cell>
          <cell r="L28">
            <v>309148.82018959336</v>
          </cell>
          <cell r="M28" t="str">
            <v>Menor que 30 Dias</v>
          </cell>
          <cell r="N28">
            <v>309148.82018959336</v>
          </cell>
          <cell r="O28">
            <v>279921.06243786315</v>
          </cell>
          <cell r="P28">
            <v>885.12919963447951</v>
          </cell>
          <cell r="Q28">
            <v>407.38</v>
          </cell>
        </row>
        <row r="29">
          <cell r="A29">
            <v>135625</v>
          </cell>
          <cell r="B29">
            <v>6440</v>
          </cell>
          <cell r="C29" t="str">
            <v>Cris Imoveis Ltda</v>
          </cell>
          <cell r="D29" t="str">
            <v>15.796.093/0001-80</v>
          </cell>
          <cell r="E29">
            <v>0.1003</v>
          </cell>
          <cell r="F29" t="str">
            <v>SWISS PARK ANAPOLIS</v>
          </cell>
          <cell r="G29" t="str">
            <v>Swiss Park Zurich - Anápolis</v>
          </cell>
          <cell r="H29" t="str">
            <v>Elegível</v>
          </cell>
          <cell r="I29">
            <v>153</v>
          </cell>
          <cell r="J29">
            <v>0</v>
          </cell>
          <cell r="K29">
            <v>304188.36195157556</v>
          </cell>
          <cell r="L29">
            <v>304188.36195157556</v>
          </cell>
          <cell r="M29" t="str">
            <v>Adimplente</v>
          </cell>
          <cell r="N29">
            <v>304188.36195157556</v>
          </cell>
          <cell r="O29">
            <v>278203.39903363952</v>
          </cell>
          <cell r="P29">
            <v>885.12919963447951</v>
          </cell>
          <cell r="Q29">
            <v>360</v>
          </cell>
        </row>
        <row r="30">
          <cell r="A30">
            <v>135636</v>
          </cell>
          <cell r="B30">
            <v>6437</v>
          </cell>
          <cell r="C30" t="str">
            <v>Fabio Rodrigues Bino</v>
          </cell>
          <cell r="D30" t="str">
            <v>306.664.648-39</v>
          </cell>
          <cell r="E30">
            <v>0.1003</v>
          </cell>
          <cell r="F30" t="str">
            <v>SWISS PARK ANAPOLIS</v>
          </cell>
          <cell r="G30" t="str">
            <v>Swiss Park Zurich - Anápolis</v>
          </cell>
          <cell r="H30" t="str">
            <v>Elegível</v>
          </cell>
          <cell r="I30">
            <v>152</v>
          </cell>
          <cell r="J30">
            <v>0</v>
          </cell>
          <cell r="K30">
            <v>303167.73458931287</v>
          </cell>
          <cell r="L30">
            <v>303167.73458931287</v>
          </cell>
          <cell r="M30" t="str">
            <v>Adimplente</v>
          </cell>
          <cell r="N30">
            <v>303167.73458931287</v>
          </cell>
          <cell r="O30">
            <v>277389.07204042206</v>
          </cell>
          <cell r="P30">
            <v>885.12919963447951</v>
          </cell>
          <cell r="Q30">
            <v>360</v>
          </cell>
        </row>
        <row r="31">
          <cell r="A31">
            <v>135682</v>
          </cell>
          <cell r="B31">
            <v>6357</v>
          </cell>
          <cell r="C31" t="str">
            <v>Ronimiller Ferreira Franca</v>
          </cell>
          <cell r="D31" t="str">
            <v>931.002.481-04</v>
          </cell>
          <cell r="E31">
            <v>0.1003</v>
          </cell>
          <cell r="F31" t="str">
            <v>SWISS PARK ANAPOLIS</v>
          </cell>
          <cell r="G31" t="str">
            <v>Swiss Park Zurich - Anápolis</v>
          </cell>
          <cell r="H31" t="str">
            <v>Elegível</v>
          </cell>
          <cell r="I31">
            <v>121</v>
          </cell>
          <cell r="J31">
            <v>0</v>
          </cell>
          <cell r="K31">
            <v>303160.75678435265</v>
          </cell>
          <cell r="L31">
            <v>303160.75678435265</v>
          </cell>
          <cell r="M31" t="str">
            <v>Adimplente</v>
          </cell>
          <cell r="N31">
            <v>303160.75678435265</v>
          </cell>
          <cell r="O31">
            <v>281357.39915474667</v>
          </cell>
          <cell r="P31">
            <v>885.12919963447951</v>
          </cell>
          <cell r="Q31">
            <v>448.54</v>
          </cell>
        </row>
        <row r="32">
          <cell r="A32">
            <v>135624</v>
          </cell>
          <cell r="B32">
            <v>6387</v>
          </cell>
          <cell r="C32" t="str">
            <v>Claudio Carvalho Machado</v>
          </cell>
          <cell r="D32" t="str">
            <v>576.129.351-04</v>
          </cell>
          <cell r="E32">
            <v>0.1003</v>
          </cell>
          <cell r="F32" t="str">
            <v>SWISS PARK ANAPOLIS</v>
          </cell>
          <cell r="G32" t="str">
            <v>Swiss Park Zurich - Anápolis</v>
          </cell>
          <cell r="H32" t="str">
            <v>Elegível</v>
          </cell>
          <cell r="I32">
            <v>150</v>
          </cell>
          <cell r="J32">
            <v>0</v>
          </cell>
          <cell r="K32">
            <v>302674.5585177422</v>
          </cell>
          <cell r="L32">
            <v>302674.5585177422</v>
          </cell>
          <cell r="M32" t="str">
            <v>Adimplente</v>
          </cell>
          <cell r="N32">
            <v>302674.5585177422</v>
          </cell>
          <cell r="O32">
            <v>277177.31480530655</v>
          </cell>
          <cell r="P32">
            <v>885.12919963447951</v>
          </cell>
          <cell r="Q32">
            <v>398.97</v>
          </cell>
        </row>
        <row r="33">
          <cell r="A33">
            <v>135649</v>
          </cell>
          <cell r="B33">
            <v>6415</v>
          </cell>
          <cell r="C33" t="str">
            <v>Ivan Jose Miranda Junior</v>
          </cell>
          <cell r="D33" t="str">
            <v>956.843.281-72</v>
          </cell>
          <cell r="E33">
            <v>0.1003</v>
          </cell>
          <cell r="F33" t="str">
            <v>SWISS PARK ANAPOLIS</v>
          </cell>
          <cell r="G33" t="str">
            <v>Swiss Park Zurich - Anápolis</v>
          </cell>
          <cell r="H33" t="str">
            <v>Elegível</v>
          </cell>
          <cell r="I33">
            <v>151</v>
          </cell>
          <cell r="J33">
            <v>0</v>
          </cell>
          <cell r="K33">
            <v>299932.38155278243</v>
          </cell>
          <cell r="L33">
            <v>299932.38155278243</v>
          </cell>
          <cell r="M33" t="str">
            <v>Adimplente</v>
          </cell>
          <cell r="N33">
            <v>299932.38155278243</v>
          </cell>
          <cell r="O33">
            <v>274569.2786727004</v>
          </cell>
          <cell r="P33">
            <v>885.12919963447951</v>
          </cell>
          <cell r="Q33">
            <v>360</v>
          </cell>
        </row>
        <row r="34">
          <cell r="A34">
            <v>135650</v>
          </cell>
          <cell r="B34">
            <v>6416</v>
          </cell>
          <cell r="C34" t="str">
            <v>Ivan Jose Miranda Junior</v>
          </cell>
          <cell r="D34" t="str">
            <v>956.843.281-72</v>
          </cell>
          <cell r="E34">
            <v>0.1003</v>
          </cell>
          <cell r="F34" t="str">
            <v>SWISS PARK ANAPOLIS</v>
          </cell>
          <cell r="G34" t="str">
            <v>Swiss Park Zurich - Anápolis</v>
          </cell>
          <cell r="H34" t="str">
            <v>Elegível</v>
          </cell>
          <cell r="I34">
            <v>151</v>
          </cell>
          <cell r="J34">
            <v>0</v>
          </cell>
          <cell r="K34">
            <v>299932.38155278243</v>
          </cell>
          <cell r="L34">
            <v>299932.38155278243</v>
          </cell>
          <cell r="M34" t="str">
            <v>Adimplente</v>
          </cell>
          <cell r="N34">
            <v>299932.38155278243</v>
          </cell>
          <cell r="O34">
            <v>274569.2786727004</v>
          </cell>
          <cell r="P34">
            <v>885.12919963447951</v>
          </cell>
          <cell r="Q34">
            <v>360</v>
          </cell>
        </row>
        <row r="35">
          <cell r="A35">
            <v>135679</v>
          </cell>
          <cell r="B35">
            <v>6383</v>
          </cell>
          <cell r="C35" t="str">
            <v>Rafaela Lima Rodrigues</v>
          </cell>
          <cell r="D35" t="str">
            <v>700.906.771-61</v>
          </cell>
          <cell r="E35">
            <v>0.1003</v>
          </cell>
          <cell r="F35" t="str">
            <v>SWISS PARK ANAPOLIS</v>
          </cell>
          <cell r="G35" t="str">
            <v>Swiss Park Zurich - Anápolis</v>
          </cell>
          <cell r="H35" t="str">
            <v>Elegível</v>
          </cell>
          <cell r="I35">
            <v>86</v>
          </cell>
          <cell r="J35">
            <v>0</v>
          </cell>
          <cell r="K35">
            <v>288491.91275591071</v>
          </cell>
          <cell r="L35">
            <v>288491.91275591071</v>
          </cell>
          <cell r="M35" t="str">
            <v>Adimplente</v>
          </cell>
          <cell r="N35">
            <v>288491.91275591071</v>
          </cell>
          <cell r="O35">
            <v>272683.22260664334</v>
          </cell>
          <cell r="P35">
            <v>885.12919963447951</v>
          </cell>
          <cell r="Q35">
            <v>396.68</v>
          </cell>
        </row>
        <row r="36">
          <cell r="A36">
            <v>135669</v>
          </cell>
          <cell r="B36">
            <v>6367</v>
          </cell>
          <cell r="C36" t="str">
            <v>Nilton Elias Martins Junior</v>
          </cell>
          <cell r="D36" t="str">
            <v>960.061.021-53</v>
          </cell>
          <cell r="E36">
            <v>0.1003</v>
          </cell>
          <cell r="F36" t="str">
            <v>SWISS PARK ANAPOLIS</v>
          </cell>
          <cell r="G36" t="str">
            <v>Swiss Park Zurich - Anápolis</v>
          </cell>
          <cell r="H36" t="str">
            <v>Elegível</v>
          </cell>
          <cell r="I36">
            <v>149</v>
          </cell>
          <cell r="J36">
            <v>0</v>
          </cell>
          <cell r="K36">
            <v>288034.05452011793</v>
          </cell>
          <cell r="L36">
            <v>288034.05452011793</v>
          </cell>
          <cell r="M36" t="str">
            <v>Adimplente</v>
          </cell>
          <cell r="N36">
            <v>288034.05452011793</v>
          </cell>
          <cell r="O36">
            <v>263884.87924946682</v>
          </cell>
          <cell r="P36">
            <v>885.12919963447951</v>
          </cell>
          <cell r="Q36">
            <v>379.4</v>
          </cell>
        </row>
        <row r="37">
          <cell r="A37">
            <v>135954</v>
          </cell>
          <cell r="B37">
            <v>5406</v>
          </cell>
          <cell r="C37" t="str">
            <v>Fábio Rodrigues Ribeiro</v>
          </cell>
          <cell r="D37" t="str">
            <v>301.855.668-20</v>
          </cell>
          <cell r="E37">
            <v>0.100339</v>
          </cell>
          <cell r="F37" t="str">
            <v>SWISS PARK ANAPOLIS</v>
          </cell>
          <cell r="G37" t="str">
            <v>Swiss Park Zurich - Anápolis</v>
          </cell>
          <cell r="H37" t="str">
            <v>Inelegível</v>
          </cell>
          <cell r="I37">
            <v>171</v>
          </cell>
          <cell r="J37">
            <v>7919.99</v>
          </cell>
          <cell r="K37">
            <v>278404.59167362825</v>
          </cell>
          <cell r="L37">
            <v>286324.58167362824</v>
          </cell>
          <cell r="M37" t="str">
            <v>Menor que 30 Dias</v>
          </cell>
          <cell r="N37">
            <v>286324.58167362824</v>
          </cell>
          <cell r="O37">
            <v>252688.87330432792</v>
          </cell>
          <cell r="P37">
            <v>885.12919963447951</v>
          </cell>
          <cell r="Q37">
            <v>360</v>
          </cell>
        </row>
        <row r="38">
          <cell r="A38">
            <v>135626</v>
          </cell>
          <cell r="B38">
            <v>6401</v>
          </cell>
          <cell r="C38" t="str">
            <v>Daniel Silva Ferreira</v>
          </cell>
          <cell r="D38" t="str">
            <v>985.431.721-87</v>
          </cell>
          <cell r="E38">
            <v>0.1003</v>
          </cell>
          <cell r="F38" t="str">
            <v>SWISS PARK ANAPOLIS</v>
          </cell>
          <cell r="G38" t="str">
            <v>Swiss Park Zurich - Anápolis</v>
          </cell>
          <cell r="H38" t="str">
            <v>Elegível</v>
          </cell>
          <cell r="I38">
            <v>86</v>
          </cell>
          <cell r="J38">
            <v>0</v>
          </cell>
          <cell r="K38">
            <v>286041.33364411024</v>
          </cell>
          <cell r="L38">
            <v>286041.33364411024</v>
          </cell>
          <cell r="M38" t="str">
            <v>Adimplente</v>
          </cell>
          <cell r="N38">
            <v>286041.33364411024</v>
          </cell>
          <cell r="O38">
            <v>270366.93799766945</v>
          </cell>
          <cell r="P38">
            <v>885.12919963447951</v>
          </cell>
          <cell r="Q38">
            <v>393.31</v>
          </cell>
        </row>
        <row r="39">
          <cell r="A39">
            <v>135661</v>
          </cell>
          <cell r="B39">
            <v>6409</v>
          </cell>
          <cell r="C39" t="str">
            <v>Lucas Garcia Oliveira</v>
          </cell>
          <cell r="D39" t="str">
            <v>253.190.908-70</v>
          </cell>
          <cell r="E39">
            <v>0.1003</v>
          </cell>
          <cell r="F39" t="str">
            <v>SWISS PARK ANAPOLIS</v>
          </cell>
          <cell r="G39" t="str">
            <v>Swiss Park Zurich - Anápolis</v>
          </cell>
          <cell r="H39" t="str">
            <v>Elegível</v>
          </cell>
          <cell r="I39">
            <v>150</v>
          </cell>
          <cell r="J39">
            <v>3205.13</v>
          </cell>
          <cell r="K39">
            <v>273111.26174446451</v>
          </cell>
          <cell r="L39">
            <v>276316.39174446452</v>
          </cell>
          <cell r="M39" t="str">
            <v>Menor que 30 Dias</v>
          </cell>
          <cell r="N39">
            <v>276316.39174446452</v>
          </cell>
          <cell r="O39">
            <v>250104.45464490002</v>
          </cell>
          <cell r="P39">
            <v>885.12919963447951</v>
          </cell>
          <cell r="Q39">
            <v>360</v>
          </cell>
        </row>
        <row r="40">
          <cell r="A40">
            <v>135662</v>
          </cell>
          <cell r="B40">
            <v>6410</v>
          </cell>
          <cell r="C40" t="str">
            <v>Lucas Garcia Oliveira</v>
          </cell>
          <cell r="D40" t="str">
            <v>253.190.908-70</v>
          </cell>
          <cell r="E40">
            <v>0.1003</v>
          </cell>
          <cell r="F40" t="str">
            <v>SWISS PARK ANAPOLIS</v>
          </cell>
          <cell r="G40" t="str">
            <v>Swiss Park Zurich - Anápolis</v>
          </cell>
          <cell r="H40" t="str">
            <v>Elegível</v>
          </cell>
          <cell r="I40">
            <v>150</v>
          </cell>
          <cell r="J40">
            <v>3205.13</v>
          </cell>
          <cell r="K40">
            <v>273111.26174446451</v>
          </cell>
          <cell r="L40">
            <v>276316.39174446452</v>
          </cell>
          <cell r="M40" t="str">
            <v>Menor que 30 Dias</v>
          </cell>
          <cell r="N40">
            <v>276316.39174446452</v>
          </cell>
          <cell r="O40">
            <v>250104.45464490002</v>
          </cell>
          <cell r="P40">
            <v>885.12919963447951</v>
          </cell>
          <cell r="Q40">
            <v>360</v>
          </cell>
        </row>
        <row r="41">
          <cell r="A41">
            <v>135630</v>
          </cell>
          <cell r="B41">
            <v>6446</v>
          </cell>
          <cell r="C41" t="str">
            <v>Eder De Souza Ramos</v>
          </cell>
          <cell r="D41" t="str">
            <v>001.564.331-09</v>
          </cell>
          <cell r="E41">
            <v>0</v>
          </cell>
          <cell r="F41" t="str">
            <v>SWISS PARK ANAPOLIS</v>
          </cell>
          <cell r="G41" t="str">
            <v>Swiss Park Zurich - Anápolis</v>
          </cell>
          <cell r="H41" t="str">
            <v>Elegível</v>
          </cell>
          <cell r="I41">
            <v>28</v>
          </cell>
          <cell r="J41">
            <v>0</v>
          </cell>
          <cell r="K41">
            <v>275963.02000000014</v>
          </cell>
          <cell r="L41">
            <v>275963.02000000014</v>
          </cell>
          <cell r="M41" t="str">
            <v>Adimplente</v>
          </cell>
          <cell r="N41">
            <v>275963.02000000014</v>
          </cell>
          <cell r="O41">
            <v>241347.10124776504</v>
          </cell>
          <cell r="P41">
            <v>885.12919963447951</v>
          </cell>
          <cell r="Q41">
            <v>402.17</v>
          </cell>
        </row>
        <row r="42">
          <cell r="A42">
            <v>135699</v>
          </cell>
          <cell r="B42">
            <v>6487</v>
          </cell>
          <cell r="C42" t="str">
            <v>Joao Marcos Do Vale</v>
          </cell>
          <cell r="D42" t="str">
            <v>701.005.471-17</v>
          </cell>
          <cell r="E42">
            <v>0.1003</v>
          </cell>
          <cell r="F42" t="str">
            <v>SWISS PARK ANAPOLIS</v>
          </cell>
          <cell r="G42" t="str">
            <v>Swiss Park Zurich - Anápolis</v>
          </cell>
          <cell r="H42" t="str">
            <v>Elegível</v>
          </cell>
          <cell r="I42">
            <v>160</v>
          </cell>
          <cell r="J42">
            <v>0</v>
          </cell>
          <cell r="K42">
            <v>275724.71157084999</v>
          </cell>
          <cell r="L42">
            <v>275724.71157084999</v>
          </cell>
          <cell r="M42" t="str">
            <v>Adimplente</v>
          </cell>
          <cell r="N42">
            <v>275724.71157084999</v>
          </cell>
          <cell r="O42">
            <v>251426.77631670554</v>
          </cell>
          <cell r="P42">
            <v>885.12919963447951</v>
          </cell>
          <cell r="Q42">
            <v>360</v>
          </cell>
        </row>
        <row r="43">
          <cell r="A43">
            <v>135700</v>
          </cell>
          <cell r="B43">
            <v>6488</v>
          </cell>
          <cell r="C43" t="str">
            <v>Joao Marcos Do Vale</v>
          </cell>
          <cell r="D43" t="str">
            <v>701.005.471-17</v>
          </cell>
          <cell r="E43">
            <v>0.1003</v>
          </cell>
          <cell r="F43" t="str">
            <v>SWISS PARK ANAPOLIS</v>
          </cell>
          <cell r="G43" t="str">
            <v>Swiss Park Zurich - Anápolis</v>
          </cell>
          <cell r="H43" t="str">
            <v>Elegível</v>
          </cell>
          <cell r="I43">
            <v>160</v>
          </cell>
          <cell r="J43">
            <v>0</v>
          </cell>
          <cell r="K43">
            <v>275724.71157084999</v>
          </cell>
          <cell r="L43">
            <v>275724.71157084999</v>
          </cell>
          <cell r="M43" t="str">
            <v>Adimplente</v>
          </cell>
          <cell r="N43">
            <v>275724.71157084999</v>
          </cell>
          <cell r="O43">
            <v>251426.77631670554</v>
          </cell>
          <cell r="P43">
            <v>885.12919963447951</v>
          </cell>
          <cell r="Q43">
            <v>360</v>
          </cell>
        </row>
        <row r="44">
          <cell r="A44">
            <v>135691</v>
          </cell>
          <cell r="B44">
            <v>6352</v>
          </cell>
          <cell r="C44" t="str">
            <v>Victor Hugo Gomes Da Silva</v>
          </cell>
          <cell r="D44" t="str">
            <v>029.838.141-90</v>
          </cell>
          <cell r="E44">
            <v>0.1003</v>
          </cell>
          <cell r="F44" t="str">
            <v>SWISS PARK ANAPOLIS</v>
          </cell>
          <cell r="G44" t="str">
            <v>Swiss Park Zurich - Anápolis</v>
          </cell>
          <cell r="H44" t="str">
            <v>Elegível</v>
          </cell>
          <cell r="I44">
            <v>150</v>
          </cell>
          <cell r="J44">
            <v>0</v>
          </cell>
          <cell r="K44">
            <v>275432.61309796595</v>
          </cell>
          <cell r="L44">
            <v>275432.61309796595</v>
          </cell>
          <cell r="M44" t="str">
            <v>Adimplente</v>
          </cell>
          <cell r="N44">
            <v>275432.61309796595</v>
          </cell>
          <cell r="O44">
            <v>252230.25596432528</v>
          </cell>
          <cell r="P44">
            <v>885.12919963447951</v>
          </cell>
          <cell r="Q44">
            <v>363.06</v>
          </cell>
        </row>
        <row r="45">
          <cell r="A45">
            <v>135690</v>
          </cell>
          <cell r="B45">
            <v>6353</v>
          </cell>
          <cell r="C45" t="str">
            <v>Victor Hugo Gomes Da Silva</v>
          </cell>
          <cell r="D45" t="str">
            <v>029.838.141-90</v>
          </cell>
          <cell r="E45">
            <v>0.1003</v>
          </cell>
          <cell r="F45" t="str">
            <v>SWISS PARK ANAPOLIS</v>
          </cell>
          <cell r="G45" t="str">
            <v>Swiss Park Zurich - Anápolis</v>
          </cell>
          <cell r="H45" t="str">
            <v>Elegível</v>
          </cell>
          <cell r="I45">
            <v>150</v>
          </cell>
          <cell r="J45">
            <v>0</v>
          </cell>
          <cell r="K45">
            <v>273740.00341213564</v>
          </cell>
          <cell r="L45">
            <v>273740.00341213564</v>
          </cell>
          <cell r="M45" t="str">
            <v>Adimplente</v>
          </cell>
          <cell r="N45">
            <v>273740.00341213564</v>
          </cell>
          <cell r="O45">
            <v>250680.20359278677</v>
          </cell>
          <cell r="P45">
            <v>885.12919963447951</v>
          </cell>
          <cell r="Q45">
            <v>360.83</v>
          </cell>
        </row>
        <row r="46">
          <cell r="A46">
            <v>135645</v>
          </cell>
          <cell r="B46">
            <v>6396</v>
          </cell>
          <cell r="C46" t="str">
            <v>Heber Guimaraes Da Cunha</v>
          </cell>
          <cell r="D46" t="str">
            <v>766.927.601-00</v>
          </cell>
          <cell r="E46">
            <v>0.1003</v>
          </cell>
          <cell r="F46" t="str">
            <v>SWISS PARK ANAPOLIS</v>
          </cell>
          <cell r="G46" t="str">
            <v>Swiss Park Zurich - Anápolis</v>
          </cell>
          <cell r="H46" t="str">
            <v>Elegível</v>
          </cell>
          <cell r="I46">
            <v>150</v>
          </cell>
          <cell r="J46">
            <v>0</v>
          </cell>
          <cell r="K46">
            <v>273224.64094106579</v>
          </cell>
          <cell r="L46">
            <v>273224.64094106579</v>
          </cell>
          <cell r="M46" t="str">
            <v>Adimplente</v>
          </cell>
          <cell r="N46">
            <v>273224.64094106579</v>
          </cell>
          <cell r="O46">
            <v>250208.27623222349</v>
          </cell>
          <cell r="P46">
            <v>885.12919963447951</v>
          </cell>
          <cell r="Q46">
            <v>360.15</v>
          </cell>
        </row>
        <row r="47">
          <cell r="A47">
            <v>135685</v>
          </cell>
          <cell r="B47">
            <v>6351</v>
          </cell>
          <cell r="C47" t="str">
            <v>Sidney Humberto De Souza</v>
          </cell>
          <cell r="D47" t="str">
            <v>015.841.711-97</v>
          </cell>
          <cell r="E47">
            <v>0.1003</v>
          </cell>
          <cell r="F47" t="str">
            <v>SWISS PARK ANAPOLIS</v>
          </cell>
          <cell r="G47" t="str">
            <v>Swiss Park Zurich - Anápolis</v>
          </cell>
          <cell r="H47" t="str">
            <v>Elegível</v>
          </cell>
          <cell r="I47">
            <v>150</v>
          </cell>
          <cell r="J47">
            <v>0</v>
          </cell>
          <cell r="K47">
            <v>273111.26174446451</v>
          </cell>
          <cell r="L47">
            <v>273111.26174446451</v>
          </cell>
          <cell r="M47" t="str">
            <v>Adimplente</v>
          </cell>
          <cell r="N47">
            <v>273111.26174446451</v>
          </cell>
          <cell r="O47">
            <v>250104.45464490002</v>
          </cell>
          <cell r="P47">
            <v>885.12919963447951</v>
          </cell>
          <cell r="Q47">
            <v>360</v>
          </cell>
        </row>
        <row r="48">
          <cell r="A48">
            <v>135628</v>
          </cell>
          <cell r="B48">
            <v>6389</v>
          </cell>
          <cell r="C48" t="str">
            <v>Dennys Augusto De Novais Monteiro</v>
          </cell>
          <cell r="D48" t="str">
            <v>000.885.031-35</v>
          </cell>
          <cell r="E48">
            <v>0.1003</v>
          </cell>
          <cell r="F48" t="str">
            <v>SWISS PARK ANAPOLIS</v>
          </cell>
          <cell r="G48" t="str">
            <v>Swiss Park Zurich - Anápolis</v>
          </cell>
          <cell r="H48" t="str">
            <v>Elegível</v>
          </cell>
          <cell r="I48">
            <v>150</v>
          </cell>
          <cell r="J48">
            <v>0</v>
          </cell>
          <cell r="K48">
            <v>273111.26174446451</v>
          </cell>
          <cell r="L48">
            <v>273111.26174446451</v>
          </cell>
          <cell r="M48" t="str">
            <v>Adimplente</v>
          </cell>
          <cell r="N48">
            <v>273111.26174446451</v>
          </cell>
          <cell r="O48">
            <v>250104.45464490002</v>
          </cell>
          <cell r="P48">
            <v>885.12919963447951</v>
          </cell>
          <cell r="Q48">
            <v>360</v>
          </cell>
        </row>
        <row r="49">
          <cell r="A49">
            <v>135632</v>
          </cell>
          <cell r="B49">
            <v>6377</v>
          </cell>
          <cell r="C49" t="str">
            <v>Emerson Moura Rodrigues</v>
          </cell>
          <cell r="D49" t="str">
            <v>021.428.271-60</v>
          </cell>
          <cell r="E49">
            <v>0.1003</v>
          </cell>
          <cell r="F49" t="str">
            <v>SWISS PARK ANAPOLIS</v>
          </cell>
          <cell r="G49" t="str">
            <v>Swiss Park Zurich - Anápolis</v>
          </cell>
          <cell r="H49" t="str">
            <v>Elegível</v>
          </cell>
          <cell r="I49">
            <v>150</v>
          </cell>
          <cell r="J49">
            <v>0</v>
          </cell>
          <cell r="K49">
            <v>273111.25871810736</v>
          </cell>
          <cell r="L49">
            <v>273111.25871810736</v>
          </cell>
          <cell r="M49" t="str">
            <v>Adimplente</v>
          </cell>
          <cell r="N49">
            <v>273111.25871810736</v>
          </cell>
          <cell r="O49">
            <v>250104.45221954834</v>
          </cell>
          <cell r="P49">
            <v>885.12919963447951</v>
          </cell>
          <cell r="Q49">
            <v>360</v>
          </cell>
        </row>
        <row r="50">
          <cell r="A50">
            <v>135631</v>
          </cell>
          <cell r="B50">
            <v>6403</v>
          </cell>
          <cell r="C50" t="str">
            <v>Eliane Pereira Dos Santos</v>
          </cell>
          <cell r="D50" t="str">
            <v>216.043.801-44</v>
          </cell>
          <cell r="E50">
            <v>0.1003</v>
          </cell>
          <cell r="F50" t="str">
            <v>SWISS PARK ANAPOLIS</v>
          </cell>
          <cell r="G50" t="str">
            <v>Swiss Park Zurich - Anápolis</v>
          </cell>
          <cell r="H50" t="str">
            <v>Elegível</v>
          </cell>
          <cell r="I50">
            <v>150</v>
          </cell>
          <cell r="J50">
            <v>0</v>
          </cell>
          <cell r="K50">
            <v>273111.25871810736</v>
          </cell>
          <cell r="L50">
            <v>273111.25871810736</v>
          </cell>
          <cell r="M50" t="str">
            <v>Adimplente</v>
          </cell>
          <cell r="N50">
            <v>273111.25871810736</v>
          </cell>
          <cell r="O50">
            <v>250104.45221954834</v>
          </cell>
          <cell r="P50">
            <v>885.12919963447951</v>
          </cell>
          <cell r="Q50">
            <v>360</v>
          </cell>
        </row>
        <row r="51">
          <cell r="A51">
            <v>135680</v>
          </cell>
          <cell r="B51">
            <v>6372</v>
          </cell>
          <cell r="C51" t="str">
            <v>Renan Santos Portes</v>
          </cell>
          <cell r="D51" t="str">
            <v>009.517.511-31</v>
          </cell>
          <cell r="E51">
            <v>0.1003</v>
          </cell>
          <cell r="F51" t="str">
            <v>SWISS PARK ANAPOLIS</v>
          </cell>
          <cell r="G51" t="str">
            <v>Swiss Park Zurich - Anápolis</v>
          </cell>
          <cell r="H51" t="str">
            <v>Elegível</v>
          </cell>
          <cell r="I51">
            <v>149</v>
          </cell>
          <cell r="J51">
            <v>0</v>
          </cell>
          <cell r="K51">
            <v>272163.20996227785</v>
          </cell>
          <cell r="L51">
            <v>272163.20996227785</v>
          </cell>
          <cell r="M51" t="str">
            <v>Adimplente</v>
          </cell>
          <cell r="N51">
            <v>272163.20996227785</v>
          </cell>
          <cell r="O51">
            <v>249344.67685838553</v>
          </cell>
          <cell r="P51">
            <v>885.12919963447951</v>
          </cell>
          <cell r="Q51">
            <v>360</v>
          </cell>
        </row>
        <row r="52">
          <cell r="A52">
            <v>135921</v>
          </cell>
          <cell r="B52">
            <v>6492</v>
          </cell>
          <cell r="C52" t="str">
            <v>Elizabeth De Souza Santos</v>
          </cell>
          <cell r="D52" t="str">
            <v>865.149.381-91</v>
          </cell>
          <cell r="E52">
            <v>0</v>
          </cell>
          <cell r="F52" t="str">
            <v>SWISS PARK ANAPOLIS</v>
          </cell>
          <cell r="G52" t="str">
            <v>Swiss Park Zurich - Anápolis</v>
          </cell>
          <cell r="H52" t="str">
            <v>Elegível</v>
          </cell>
          <cell r="I52">
            <v>33</v>
          </cell>
          <cell r="J52">
            <v>0</v>
          </cell>
          <cell r="K52">
            <v>269784.24</v>
          </cell>
          <cell r="L52">
            <v>269784.24</v>
          </cell>
          <cell r="M52" t="str">
            <v>Adimplente</v>
          </cell>
          <cell r="N52">
            <v>269784.24</v>
          </cell>
          <cell r="O52">
            <v>230698.94144025273</v>
          </cell>
          <cell r="P52">
            <v>885.12919963447951</v>
          </cell>
          <cell r="Q52">
            <v>360</v>
          </cell>
        </row>
        <row r="53">
          <cell r="A53">
            <v>135696</v>
          </cell>
          <cell r="B53">
            <v>6485</v>
          </cell>
          <cell r="C53" t="str">
            <v>Simone De Souza Santos Rabelo</v>
          </cell>
          <cell r="D53" t="str">
            <v>004.185.046-79</v>
          </cell>
          <cell r="E53">
            <v>0</v>
          </cell>
          <cell r="F53" t="str">
            <v>SWISS PARK ANAPOLIS</v>
          </cell>
          <cell r="G53" t="str">
            <v>Swiss Park Zurich - Anápolis</v>
          </cell>
          <cell r="H53" t="str">
            <v>Elegível</v>
          </cell>
          <cell r="I53">
            <v>32</v>
          </cell>
          <cell r="J53">
            <v>0</v>
          </cell>
          <cell r="K53">
            <v>262629.12000000005</v>
          </cell>
          <cell r="L53">
            <v>262629.12000000005</v>
          </cell>
          <cell r="M53" t="str">
            <v>Adimplente</v>
          </cell>
          <cell r="N53">
            <v>262629.12000000005</v>
          </cell>
          <cell r="O53">
            <v>225588.99678514307</v>
          </cell>
          <cell r="P53">
            <v>885.12919963447951</v>
          </cell>
          <cell r="Q53">
            <v>360</v>
          </cell>
        </row>
        <row r="54">
          <cell r="A54">
            <v>135678</v>
          </cell>
          <cell r="B54">
            <v>6373</v>
          </cell>
          <cell r="C54" t="str">
            <v>Rafael Dos Reis Domingues</v>
          </cell>
          <cell r="D54" t="str">
            <v>029.174.781-79</v>
          </cell>
          <cell r="E54">
            <v>0.1003</v>
          </cell>
          <cell r="F54" t="str">
            <v>SWISS PARK ANAPOLIS</v>
          </cell>
          <cell r="G54" t="str">
            <v>Swiss Park Zurich - Anápolis</v>
          </cell>
          <cell r="H54" t="str">
            <v>Elegível</v>
          </cell>
          <cell r="I54">
            <v>86</v>
          </cell>
          <cell r="J54">
            <v>0</v>
          </cell>
          <cell r="K54">
            <v>261816.59231487091</v>
          </cell>
          <cell r="L54">
            <v>261816.59231487091</v>
          </cell>
          <cell r="M54" t="str">
            <v>Adimplente</v>
          </cell>
          <cell r="N54">
            <v>261816.59231487091</v>
          </cell>
          <cell r="O54">
            <v>247469.65026428932</v>
          </cell>
          <cell r="P54">
            <v>885.12919963447951</v>
          </cell>
          <cell r="Q54">
            <v>360</v>
          </cell>
        </row>
        <row r="55">
          <cell r="A55">
            <v>135644</v>
          </cell>
          <cell r="B55">
            <v>6394</v>
          </cell>
          <cell r="C55" t="str">
            <v>Heber Guimaraes Da Cunha</v>
          </cell>
          <cell r="D55" t="str">
            <v>766.927.601-00</v>
          </cell>
          <cell r="E55">
            <v>0.1003</v>
          </cell>
          <cell r="F55" t="str">
            <v>SWISS PARK ANAPOLIS</v>
          </cell>
          <cell r="G55" t="str">
            <v>Swiss Park Zurich - Anápolis</v>
          </cell>
          <cell r="H55" t="str">
            <v>Elegível</v>
          </cell>
          <cell r="I55">
            <v>147</v>
          </cell>
          <cell r="J55">
            <v>0</v>
          </cell>
          <cell r="K55">
            <v>257816.37433164191</v>
          </cell>
          <cell r="L55">
            <v>257816.37433164191</v>
          </cell>
          <cell r="M55" t="str">
            <v>Adimplente</v>
          </cell>
          <cell r="N55">
            <v>257816.37433164191</v>
          </cell>
          <cell r="O55">
            <v>236407.53777260095</v>
          </cell>
          <cell r="P55">
            <v>885.12919963447951</v>
          </cell>
          <cell r="Q55">
            <v>376.09</v>
          </cell>
        </row>
        <row r="56">
          <cell r="A56">
            <v>135697</v>
          </cell>
          <cell r="B56">
            <v>6484</v>
          </cell>
          <cell r="C56" t="str">
            <v>Nilza Raquel Silva</v>
          </cell>
          <cell r="D56" t="str">
            <v>023.016.551-64</v>
          </cell>
          <cell r="E56">
            <v>0</v>
          </cell>
          <cell r="F56" t="str">
            <v>SWISS PARK ANAPOLIS</v>
          </cell>
          <cell r="G56" t="str">
            <v>Swiss Park Zurich - Anápolis</v>
          </cell>
          <cell r="H56" t="str">
            <v>Elegível</v>
          </cell>
          <cell r="I56">
            <v>44</v>
          </cell>
          <cell r="J56">
            <v>0</v>
          </cell>
          <cell r="K56">
            <v>255173.25999999998</v>
          </cell>
          <cell r="L56">
            <v>255173.25999999998</v>
          </cell>
          <cell r="M56" t="str">
            <v>Adimplente</v>
          </cell>
          <cell r="N56">
            <v>255173.25999999998</v>
          </cell>
          <cell r="O56">
            <v>207403.48923255943</v>
          </cell>
          <cell r="P56">
            <v>885.12919963447951</v>
          </cell>
          <cell r="Q56">
            <v>360</v>
          </cell>
        </row>
        <row r="57">
          <cell r="A57">
            <v>135653</v>
          </cell>
          <cell r="B57">
            <v>6395</v>
          </cell>
          <cell r="C57" t="str">
            <v>Jonatas Guimaraes Da Cunha</v>
          </cell>
          <cell r="D57" t="str">
            <v>814.407.231-68</v>
          </cell>
          <cell r="E57">
            <v>0.1003</v>
          </cell>
          <cell r="F57" t="str">
            <v>SWISS PARK ANAPOLIS</v>
          </cell>
          <cell r="G57" t="str">
            <v>Swiss Park Zurich - Anápolis</v>
          </cell>
          <cell r="H57" t="str">
            <v>Elegível</v>
          </cell>
          <cell r="I57">
            <v>83</v>
          </cell>
          <cell r="J57">
            <v>0</v>
          </cell>
          <cell r="K57">
            <v>254916.25759887448</v>
          </cell>
          <cell r="L57">
            <v>254916.25759887448</v>
          </cell>
          <cell r="M57" t="str">
            <v>Adimplente</v>
          </cell>
          <cell r="N57">
            <v>254916.25759887448</v>
          </cell>
          <cell r="O57">
            <v>241352.73082068731</v>
          </cell>
          <cell r="P57">
            <v>885.12919963447951</v>
          </cell>
          <cell r="Q57">
            <v>393.5</v>
          </cell>
        </row>
        <row r="58">
          <cell r="A58">
            <v>135656</v>
          </cell>
          <cell r="B58">
            <v>6445</v>
          </cell>
          <cell r="C58" t="str">
            <v>Jose Marcos De Oliveira</v>
          </cell>
          <cell r="D58" t="str">
            <v>556.912.341-53</v>
          </cell>
          <cell r="E58">
            <v>0</v>
          </cell>
          <cell r="F58" t="str">
            <v>SWISS PARK ANAPOLIS</v>
          </cell>
          <cell r="G58" t="str">
            <v>Swiss Park Zurich - Anápolis</v>
          </cell>
          <cell r="H58" t="str">
            <v>Elegível</v>
          </cell>
          <cell r="I58">
            <v>28</v>
          </cell>
          <cell r="J58">
            <v>0</v>
          </cell>
          <cell r="K58">
            <v>249695.87999999983</v>
          </cell>
          <cell r="L58">
            <v>249695.87999999983</v>
          </cell>
          <cell r="M58" t="str">
            <v>Adimplente</v>
          </cell>
          <cell r="N58">
            <v>249695.87999999983</v>
          </cell>
          <cell r="O58">
            <v>218374.83309683224</v>
          </cell>
          <cell r="P58">
            <v>885.12919963447951</v>
          </cell>
          <cell r="Q58">
            <v>363.89</v>
          </cell>
        </row>
        <row r="59">
          <cell r="A59">
            <v>135655</v>
          </cell>
          <cell r="B59">
            <v>6444</v>
          </cell>
          <cell r="C59" t="str">
            <v>Jose Marcos De Oliveira</v>
          </cell>
          <cell r="D59" t="str">
            <v>556.912.341-53</v>
          </cell>
          <cell r="E59">
            <v>0</v>
          </cell>
          <cell r="F59" t="str">
            <v>SWISS PARK ANAPOLIS</v>
          </cell>
          <cell r="G59" t="str">
            <v>Swiss Park Zurich - Anápolis</v>
          </cell>
          <cell r="H59" t="str">
            <v>Elegível</v>
          </cell>
          <cell r="I59">
            <v>28</v>
          </cell>
          <cell r="J59">
            <v>0</v>
          </cell>
          <cell r="K59">
            <v>249249.94</v>
          </cell>
          <cell r="L59">
            <v>249249.94</v>
          </cell>
          <cell r="M59" t="str">
            <v>Adimplente</v>
          </cell>
          <cell r="N59">
            <v>249249.94</v>
          </cell>
          <cell r="O59">
            <v>217984.81968177512</v>
          </cell>
          <cell r="P59">
            <v>885.12919963447951</v>
          </cell>
          <cell r="Q59">
            <v>363.24</v>
          </cell>
        </row>
        <row r="60">
          <cell r="A60">
            <v>135686</v>
          </cell>
          <cell r="B60">
            <v>6466</v>
          </cell>
          <cell r="C60" t="str">
            <v>Simone De Souza Santos Rabelo</v>
          </cell>
          <cell r="D60" t="str">
            <v>004.185.046-79</v>
          </cell>
          <cell r="E60">
            <v>0</v>
          </cell>
          <cell r="F60" t="str">
            <v>SWISS PARK ANAPOLIS</v>
          </cell>
          <cell r="G60" t="str">
            <v>Swiss Park Zurich - Anápolis</v>
          </cell>
          <cell r="H60" t="str">
            <v>Elegível</v>
          </cell>
          <cell r="I60">
            <v>30</v>
          </cell>
          <cell r="J60">
            <v>0</v>
          </cell>
          <cell r="K60">
            <v>248682.89999999985</v>
          </cell>
          <cell r="L60">
            <v>248682.89999999985</v>
          </cell>
          <cell r="M60" t="str">
            <v>Adimplente</v>
          </cell>
          <cell r="N60">
            <v>248682.89999999985</v>
          </cell>
          <cell r="O60">
            <v>215537.38785981265</v>
          </cell>
          <cell r="P60">
            <v>885.12919963447951</v>
          </cell>
          <cell r="Q60">
            <v>360</v>
          </cell>
        </row>
        <row r="61">
          <cell r="A61">
            <v>135646</v>
          </cell>
          <cell r="B61">
            <v>6375</v>
          </cell>
          <cell r="C61" t="str">
            <v>Herson Aguiar Palhano</v>
          </cell>
          <cell r="D61" t="str">
            <v>005.216.051-30</v>
          </cell>
          <cell r="E61">
            <v>0</v>
          </cell>
          <cell r="F61" t="str">
            <v>SWISS PARK ANAPOLIS</v>
          </cell>
          <cell r="G61" t="str">
            <v>Swiss Park Zurich - Anápolis</v>
          </cell>
          <cell r="H61" t="str">
            <v>Elegível</v>
          </cell>
          <cell r="I61">
            <v>23</v>
          </cell>
          <cell r="J61">
            <v>0</v>
          </cell>
          <cell r="K61">
            <v>246508.44000000006</v>
          </cell>
          <cell r="L61">
            <v>246508.44000000006</v>
          </cell>
          <cell r="M61" t="str">
            <v>Adimplente</v>
          </cell>
          <cell r="N61">
            <v>246508.44000000006</v>
          </cell>
          <cell r="O61">
            <v>220528.94929494458</v>
          </cell>
          <cell r="P61">
            <v>885.12919963447951</v>
          </cell>
          <cell r="Q61">
            <v>478.95</v>
          </cell>
        </row>
        <row r="62">
          <cell r="A62">
            <v>135639</v>
          </cell>
          <cell r="B62">
            <v>6380</v>
          </cell>
          <cell r="C62" t="str">
            <v>Gabriel Jose Caixeta</v>
          </cell>
          <cell r="D62" t="str">
            <v>012.144.191-19</v>
          </cell>
          <cell r="E62">
            <v>0.1003</v>
          </cell>
          <cell r="F62" t="str">
            <v>SWISS PARK ANAPOLIS</v>
          </cell>
          <cell r="G62" t="str">
            <v>Swiss Park Zurich - Anápolis</v>
          </cell>
          <cell r="H62" t="str">
            <v>Elegível</v>
          </cell>
          <cell r="I62">
            <v>76</v>
          </cell>
          <cell r="J62">
            <v>0</v>
          </cell>
          <cell r="K62">
            <v>239753.83539195085</v>
          </cell>
          <cell r="L62">
            <v>239753.83539195085</v>
          </cell>
          <cell r="M62" t="str">
            <v>Adimplente</v>
          </cell>
          <cell r="N62">
            <v>239753.83539195085</v>
          </cell>
          <cell r="O62">
            <v>227905.20302338828</v>
          </cell>
          <cell r="P62">
            <v>885.12919963447951</v>
          </cell>
          <cell r="Q62">
            <v>360</v>
          </cell>
        </row>
        <row r="63">
          <cell r="A63">
            <v>135619</v>
          </cell>
          <cell r="B63">
            <v>6382</v>
          </cell>
          <cell r="C63" t="str">
            <v>Andreyve Vieira Melo</v>
          </cell>
          <cell r="D63" t="str">
            <v>019.961.151-38</v>
          </cell>
          <cell r="E63">
            <v>0.1003</v>
          </cell>
          <cell r="F63" t="str">
            <v>SWISS PARK ANAPOLIS</v>
          </cell>
          <cell r="G63" t="str">
            <v>Swiss Park Zurich - Anápolis</v>
          </cell>
          <cell r="H63" t="str">
            <v>Elegível</v>
          </cell>
          <cell r="I63">
            <v>76</v>
          </cell>
          <cell r="J63">
            <v>0</v>
          </cell>
          <cell r="K63">
            <v>239753.83539195085</v>
          </cell>
          <cell r="L63">
            <v>239753.83539195085</v>
          </cell>
          <cell r="M63" t="str">
            <v>Adimplente</v>
          </cell>
          <cell r="N63">
            <v>239753.83539195085</v>
          </cell>
          <cell r="O63">
            <v>227905.20302338828</v>
          </cell>
          <cell r="P63">
            <v>885.12919963447951</v>
          </cell>
          <cell r="Q63">
            <v>360</v>
          </cell>
        </row>
        <row r="64">
          <cell r="A64">
            <v>135695</v>
          </cell>
          <cell r="B64">
            <v>6474</v>
          </cell>
          <cell r="C64" t="str">
            <v>Hawa Khaled Abou Chakra</v>
          </cell>
          <cell r="D64" t="str">
            <v>696.610.061-72</v>
          </cell>
          <cell r="E64">
            <v>0</v>
          </cell>
          <cell r="F64" t="str">
            <v>SWISS PARK ANAPOLIS</v>
          </cell>
          <cell r="G64" t="str">
            <v>Swiss Park Zurich - Anápolis</v>
          </cell>
          <cell r="H64" t="str">
            <v>Elegível</v>
          </cell>
          <cell r="I64">
            <v>31</v>
          </cell>
          <cell r="J64">
            <v>0</v>
          </cell>
          <cell r="K64">
            <v>238954.1699999999</v>
          </cell>
          <cell r="L64">
            <v>238954.1699999999</v>
          </cell>
          <cell r="M64" t="str">
            <v>Adimplente</v>
          </cell>
          <cell r="N64">
            <v>238954.1699999999</v>
          </cell>
          <cell r="O64">
            <v>206639.9634893593</v>
          </cell>
          <cell r="P64">
            <v>885.12919963447951</v>
          </cell>
          <cell r="Q64">
            <v>367.61</v>
          </cell>
        </row>
        <row r="65">
          <cell r="A65">
            <v>135684</v>
          </cell>
          <cell r="B65">
            <v>6424</v>
          </cell>
          <cell r="C65" t="str">
            <v>Sandro Jose Rosa</v>
          </cell>
          <cell r="D65" t="str">
            <v>547.471.041-00</v>
          </cell>
          <cell r="E65">
            <v>0</v>
          </cell>
          <cell r="F65" t="str">
            <v>SWISS PARK ANAPOLIS</v>
          </cell>
          <cell r="G65" t="str">
            <v>Swiss Park Zurich - Anápolis</v>
          </cell>
          <cell r="H65" t="str">
            <v>Elegível</v>
          </cell>
          <cell r="I65">
            <v>26</v>
          </cell>
          <cell r="J65">
            <v>0</v>
          </cell>
          <cell r="K65">
            <v>238798.04000000015</v>
          </cell>
          <cell r="L65">
            <v>238798.04000000015</v>
          </cell>
          <cell r="M65" t="str">
            <v>Adimplente</v>
          </cell>
          <cell r="N65">
            <v>238798.04000000015</v>
          </cell>
          <cell r="O65">
            <v>210741.15283823968</v>
          </cell>
          <cell r="P65">
            <v>885.12919963447951</v>
          </cell>
          <cell r="Q65">
            <v>372.28</v>
          </cell>
        </row>
        <row r="66">
          <cell r="A66">
            <v>135694</v>
          </cell>
          <cell r="B66">
            <v>6473</v>
          </cell>
          <cell r="C66" t="str">
            <v>Hawa Khaled Abou Chakra</v>
          </cell>
          <cell r="D66" t="str">
            <v>696.610.061-72</v>
          </cell>
          <cell r="E66">
            <v>0</v>
          </cell>
          <cell r="F66" t="str">
            <v>SWISS PARK ANAPOLIS</v>
          </cell>
          <cell r="G66" t="str">
            <v>Swiss Park Zurich - Anápolis</v>
          </cell>
          <cell r="H66" t="str">
            <v>Elegível</v>
          </cell>
          <cell r="I66">
            <v>31</v>
          </cell>
          <cell r="J66">
            <v>0</v>
          </cell>
          <cell r="K66">
            <v>238409.81999999992</v>
          </cell>
          <cell r="L66">
            <v>238409.81999999992</v>
          </cell>
          <cell r="M66" t="str">
            <v>Adimplente</v>
          </cell>
          <cell r="N66">
            <v>238409.81999999992</v>
          </cell>
          <cell r="O66">
            <v>206170.281873089</v>
          </cell>
          <cell r="P66">
            <v>885.12919963447951</v>
          </cell>
          <cell r="Q66">
            <v>367.01</v>
          </cell>
        </row>
        <row r="67">
          <cell r="A67">
            <v>135664</v>
          </cell>
          <cell r="B67">
            <v>6435</v>
          </cell>
          <cell r="C67" t="str">
            <v>Marcelo Zanini De Oliveira E Silva</v>
          </cell>
          <cell r="D67" t="str">
            <v>713.733.651-53</v>
          </cell>
          <cell r="E67">
            <v>0</v>
          </cell>
          <cell r="F67" t="str">
            <v>SWISS PARK ANAPOLIS</v>
          </cell>
          <cell r="G67" t="str">
            <v>Swiss Park Zurich - Anápolis</v>
          </cell>
          <cell r="H67" t="str">
            <v>Elegível</v>
          </cell>
          <cell r="I67">
            <v>26</v>
          </cell>
          <cell r="J67">
            <v>0</v>
          </cell>
          <cell r="K67">
            <v>234731.42000000007</v>
          </cell>
          <cell r="L67">
            <v>234731.42000000007</v>
          </cell>
          <cell r="M67" t="str">
            <v>Adimplente</v>
          </cell>
          <cell r="N67">
            <v>234731.42000000007</v>
          </cell>
          <cell r="O67">
            <v>207152.32462027826</v>
          </cell>
          <cell r="P67">
            <v>885.12919963447951</v>
          </cell>
          <cell r="Q67">
            <v>365.94</v>
          </cell>
        </row>
        <row r="68">
          <cell r="A68">
            <v>135675</v>
          </cell>
          <cell r="B68">
            <v>6393</v>
          </cell>
          <cell r="C68" t="str">
            <v>Paulo Henrique Rodrigues Souza</v>
          </cell>
          <cell r="D68" t="str">
            <v>043.878.541-03</v>
          </cell>
          <cell r="E68">
            <v>0.1003</v>
          </cell>
          <cell r="F68" t="str">
            <v>SWISS PARK ANAPOLIS</v>
          </cell>
          <cell r="G68" t="str">
            <v>Swiss Park Zurich - Anápolis</v>
          </cell>
          <cell r="H68" t="str">
            <v>Elegível</v>
          </cell>
          <cell r="I68">
            <v>110</v>
          </cell>
          <cell r="J68">
            <v>0</v>
          </cell>
          <cell r="K68">
            <v>223219.7378804794</v>
          </cell>
          <cell r="L68">
            <v>223219.7378804794</v>
          </cell>
          <cell r="M68" t="str">
            <v>Adimplente</v>
          </cell>
          <cell r="N68">
            <v>223219.7378804794</v>
          </cell>
          <cell r="O68">
            <v>208305.3458933424</v>
          </cell>
          <cell r="P68">
            <v>885.12919963447951</v>
          </cell>
          <cell r="Q68">
            <v>360</v>
          </cell>
        </row>
        <row r="69">
          <cell r="A69">
            <v>135676</v>
          </cell>
          <cell r="B69">
            <v>6425</v>
          </cell>
          <cell r="C69" t="str">
            <v>Paulo Henrique Santana Ferreira</v>
          </cell>
          <cell r="D69" t="str">
            <v>028.562.961-14</v>
          </cell>
          <cell r="E69">
            <v>0</v>
          </cell>
          <cell r="F69" t="str">
            <v>SWISS PARK ANAPOLIS</v>
          </cell>
          <cell r="G69" t="str">
            <v>Swiss Park Zurich - Anápolis</v>
          </cell>
          <cell r="H69" t="str">
            <v>Elegível</v>
          </cell>
          <cell r="I69">
            <v>24</v>
          </cell>
          <cell r="J69">
            <v>0</v>
          </cell>
          <cell r="K69">
            <v>214310.01999999996</v>
          </cell>
          <cell r="L69">
            <v>214310.01999999996</v>
          </cell>
          <cell r="M69" t="str">
            <v>Adimplente</v>
          </cell>
          <cell r="N69">
            <v>214310.01999999996</v>
          </cell>
          <cell r="O69">
            <v>190854.03975270799</v>
          </cell>
          <cell r="P69">
            <v>885.12919963447951</v>
          </cell>
          <cell r="Q69">
            <v>360</v>
          </cell>
        </row>
        <row r="70">
          <cell r="A70">
            <v>135668</v>
          </cell>
          <cell r="B70">
            <v>6378</v>
          </cell>
          <cell r="C70" t="str">
            <v>Naara Sabrine Vaz De Almeida</v>
          </cell>
          <cell r="D70" t="str">
            <v>046.415.541-02</v>
          </cell>
          <cell r="E70">
            <v>0</v>
          </cell>
          <cell r="F70" t="str">
            <v>SWISS PARK ANAPOLIS</v>
          </cell>
          <cell r="G70" t="str">
            <v>Swiss Park Zurich - Anápolis</v>
          </cell>
          <cell r="H70" t="str">
            <v>Elegível</v>
          </cell>
          <cell r="I70">
            <v>23</v>
          </cell>
          <cell r="J70">
            <v>0</v>
          </cell>
          <cell r="K70">
            <v>207084.95000000004</v>
          </cell>
          <cell r="L70">
            <v>207084.95000000004</v>
          </cell>
          <cell r="M70" t="str">
            <v>Adimplente</v>
          </cell>
          <cell r="N70">
            <v>207084.95000000004</v>
          </cell>
          <cell r="O70">
            <v>185260.30596113886</v>
          </cell>
          <cell r="P70">
            <v>885.12919963447951</v>
          </cell>
          <cell r="Q70">
            <v>360</v>
          </cell>
        </row>
        <row r="71">
          <cell r="A71">
            <v>135658</v>
          </cell>
          <cell r="B71">
            <v>6412</v>
          </cell>
          <cell r="C71" t="str">
            <v>Lilia Maia Da Silva Campos</v>
          </cell>
          <cell r="D71" t="str">
            <v>917.572.581-91</v>
          </cell>
          <cell r="E71">
            <v>0</v>
          </cell>
          <cell r="F71" t="str">
            <v>SWISS PARK ANAPOLIS</v>
          </cell>
          <cell r="G71" t="str">
            <v>Swiss Park Zurich - Anápolis</v>
          </cell>
          <cell r="H71" t="str">
            <v>Elegível</v>
          </cell>
          <cell r="I71">
            <v>23</v>
          </cell>
          <cell r="J71">
            <v>0</v>
          </cell>
          <cell r="K71">
            <v>207084.95000000004</v>
          </cell>
          <cell r="L71">
            <v>207084.95000000004</v>
          </cell>
          <cell r="M71" t="str">
            <v>Adimplente</v>
          </cell>
          <cell r="N71">
            <v>207084.95000000004</v>
          </cell>
          <cell r="O71">
            <v>185260.30596113886</v>
          </cell>
          <cell r="P71">
            <v>885.12919963447951</v>
          </cell>
          <cell r="Q71">
            <v>360</v>
          </cell>
        </row>
        <row r="72">
          <cell r="A72">
            <v>135666</v>
          </cell>
          <cell r="B72">
            <v>6376</v>
          </cell>
          <cell r="C72" t="str">
            <v>Maria Iraci De Aguiar Palhano</v>
          </cell>
          <cell r="D72" t="str">
            <v>165.599.401-87</v>
          </cell>
          <cell r="E72">
            <v>0</v>
          </cell>
          <cell r="F72" t="str">
            <v>SWISS PARK ANAPOLIS</v>
          </cell>
          <cell r="G72" t="str">
            <v>Swiss Park Zurich - Anápolis</v>
          </cell>
          <cell r="H72" t="str">
            <v>Elegível</v>
          </cell>
          <cell r="I72">
            <v>23</v>
          </cell>
          <cell r="J72">
            <v>0</v>
          </cell>
          <cell r="K72">
            <v>205940.94999999987</v>
          </cell>
          <cell r="L72">
            <v>205940.94999999987</v>
          </cell>
          <cell r="M72" t="str">
            <v>Adimplente</v>
          </cell>
          <cell r="N72">
            <v>205940.94999999987</v>
          </cell>
          <cell r="O72">
            <v>184236.87018398443</v>
          </cell>
          <cell r="P72">
            <v>885.12919963447951</v>
          </cell>
          <cell r="Q72">
            <v>400.13</v>
          </cell>
        </row>
        <row r="73">
          <cell r="A73">
            <v>135627</v>
          </cell>
          <cell r="B73">
            <v>6430</v>
          </cell>
          <cell r="C73" t="str">
            <v>Danilo Lourenço Abrão De Alencar</v>
          </cell>
          <cell r="D73" t="str">
            <v>702.141.861-21</v>
          </cell>
          <cell r="E73">
            <v>0</v>
          </cell>
          <cell r="F73" t="str">
            <v>SWISS PARK ANAPOLIS</v>
          </cell>
          <cell r="G73" t="str">
            <v>Swiss Park Zurich - Anápolis</v>
          </cell>
          <cell r="H73" t="str">
            <v>Elegível</v>
          </cell>
          <cell r="I73">
            <v>26</v>
          </cell>
          <cell r="J73">
            <v>0</v>
          </cell>
          <cell r="K73">
            <v>194565.49999999994</v>
          </cell>
          <cell r="L73">
            <v>194565.49999999994</v>
          </cell>
          <cell r="M73" t="str">
            <v>Adimplente</v>
          </cell>
          <cell r="N73">
            <v>194565.49999999994</v>
          </cell>
          <cell r="O73">
            <v>170864.34462024143</v>
          </cell>
          <cell r="P73">
            <v>885.12919963447951</v>
          </cell>
          <cell r="Q73">
            <v>360</v>
          </cell>
        </row>
        <row r="74">
          <cell r="A74">
            <v>135618</v>
          </cell>
          <cell r="B74">
            <v>6388</v>
          </cell>
          <cell r="C74" t="str">
            <v>Anderson Goncalves Moreira</v>
          </cell>
          <cell r="D74" t="str">
            <v>731.599.561-72</v>
          </cell>
          <cell r="E74">
            <v>0</v>
          </cell>
          <cell r="F74" t="str">
            <v>SWISS PARK ANAPOLIS</v>
          </cell>
          <cell r="G74" t="str">
            <v>Swiss Park Zurich - Anápolis</v>
          </cell>
          <cell r="H74" t="str">
            <v>Elegível</v>
          </cell>
          <cell r="I74">
            <v>23</v>
          </cell>
          <cell r="J74">
            <v>8241.23</v>
          </cell>
          <cell r="K74">
            <v>185286.62000000002</v>
          </cell>
          <cell r="L74">
            <v>193527.85000000003</v>
          </cell>
          <cell r="M74" t="str">
            <v>Menor que 30 Dias</v>
          </cell>
          <cell r="N74">
            <v>193527.85000000003</v>
          </cell>
          <cell r="O74">
            <v>165759.2858121935</v>
          </cell>
          <cell r="P74">
            <v>885.12919963447951</v>
          </cell>
          <cell r="Q74">
            <v>360</v>
          </cell>
        </row>
        <row r="75">
          <cell r="A75">
            <v>135692</v>
          </cell>
          <cell r="B75">
            <v>6411</v>
          </cell>
          <cell r="C75" t="str">
            <v>Vilson Balduino Soares</v>
          </cell>
          <cell r="D75" t="str">
            <v>882.481.001-20</v>
          </cell>
          <cell r="E75">
            <v>0</v>
          </cell>
          <cell r="F75" t="str">
            <v>SWISS PARK ANAPOLIS</v>
          </cell>
          <cell r="G75" t="str">
            <v>Swiss Park Zurich - Anápolis</v>
          </cell>
          <cell r="H75" t="str">
            <v>Elegível</v>
          </cell>
          <cell r="I75">
            <v>24</v>
          </cell>
          <cell r="J75">
            <v>0</v>
          </cell>
          <cell r="K75">
            <v>191751.12000000005</v>
          </cell>
          <cell r="L75">
            <v>191751.12000000005</v>
          </cell>
          <cell r="M75" t="str">
            <v>Adimplente</v>
          </cell>
          <cell r="N75">
            <v>191751.12000000005</v>
          </cell>
          <cell r="O75">
            <v>170764.17319599274</v>
          </cell>
          <cell r="P75">
            <v>885.12919963447951</v>
          </cell>
          <cell r="Q75">
            <v>360</v>
          </cell>
        </row>
        <row r="76">
          <cell r="A76">
            <v>135623</v>
          </cell>
          <cell r="B76">
            <v>6390</v>
          </cell>
          <cell r="C76" t="str">
            <v>Clary Merces De Oliveira Machado</v>
          </cell>
          <cell r="D76" t="str">
            <v>617.316.171-00</v>
          </cell>
          <cell r="E76">
            <v>0</v>
          </cell>
          <cell r="F76" t="str">
            <v>SWISS PARK ANAPOLIS</v>
          </cell>
          <cell r="G76" t="str">
            <v>Swiss Park Zurich - Anápolis</v>
          </cell>
          <cell r="H76" t="str">
            <v>Elegível</v>
          </cell>
          <cell r="I76">
            <v>23</v>
          </cell>
          <cell r="J76">
            <v>0</v>
          </cell>
          <cell r="K76">
            <v>191663.56000000006</v>
          </cell>
          <cell r="L76">
            <v>191663.56000000006</v>
          </cell>
          <cell r="M76" t="str">
            <v>Adimplente</v>
          </cell>
          <cell r="N76">
            <v>191663.56000000006</v>
          </cell>
          <cell r="O76">
            <v>171464.16448071756</v>
          </cell>
          <cell r="P76">
            <v>885.12919963447951</v>
          </cell>
          <cell r="Q76">
            <v>372.39</v>
          </cell>
        </row>
        <row r="77">
          <cell r="A77">
            <v>135620</v>
          </cell>
          <cell r="B77">
            <v>6366</v>
          </cell>
          <cell r="C77" t="str">
            <v>Anna Paula Vieira De Sousa Alves</v>
          </cell>
          <cell r="D77" t="str">
            <v>034.186.701-21</v>
          </cell>
          <cell r="E77">
            <v>0</v>
          </cell>
          <cell r="F77" t="str">
            <v>SWISS PARK ANAPOLIS</v>
          </cell>
          <cell r="G77" t="str">
            <v>Swiss Park Zurich - Anápolis</v>
          </cell>
          <cell r="H77" t="str">
            <v>Elegível</v>
          </cell>
          <cell r="I77">
            <v>23</v>
          </cell>
          <cell r="J77">
            <v>0</v>
          </cell>
          <cell r="K77">
            <v>188343.86999999994</v>
          </cell>
          <cell r="L77">
            <v>188343.86999999994</v>
          </cell>
          <cell r="M77" t="str">
            <v>Adimplente</v>
          </cell>
          <cell r="N77">
            <v>188343.86999999994</v>
          </cell>
          <cell r="O77">
            <v>168494.32452248156</v>
          </cell>
          <cell r="P77">
            <v>885.12919963447951</v>
          </cell>
          <cell r="Q77">
            <v>365.94</v>
          </cell>
        </row>
        <row r="78">
          <cell r="A78">
            <v>135638</v>
          </cell>
          <cell r="B78">
            <v>6354</v>
          </cell>
          <cell r="C78" t="str">
            <v>Flavia Silva Costa Galgane</v>
          </cell>
          <cell r="D78" t="str">
            <v>023.803.371-60</v>
          </cell>
          <cell r="E78">
            <v>0</v>
          </cell>
          <cell r="F78" t="str">
            <v>SWISS PARK ANAPOLIS</v>
          </cell>
          <cell r="G78" t="str">
            <v>Swiss Park Zurich - Anápolis</v>
          </cell>
          <cell r="H78" t="str">
            <v>Elegível</v>
          </cell>
          <cell r="I78">
            <v>23</v>
          </cell>
          <cell r="J78">
            <v>0</v>
          </cell>
          <cell r="K78">
            <v>185286.62000000002</v>
          </cell>
          <cell r="L78">
            <v>185286.62000000002</v>
          </cell>
          <cell r="M78" t="str">
            <v>Adimplente</v>
          </cell>
          <cell r="N78">
            <v>185286.62000000002</v>
          </cell>
          <cell r="O78">
            <v>165759.2858121935</v>
          </cell>
          <cell r="P78">
            <v>885.12919963447951</v>
          </cell>
          <cell r="Q78">
            <v>360</v>
          </cell>
        </row>
        <row r="79">
          <cell r="A79">
            <v>135642</v>
          </cell>
          <cell r="B79">
            <v>6355</v>
          </cell>
          <cell r="C79" t="str">
            <v>Guilherme Galgane Ferreira Ribeiro</v>
          </cell>
          <cell r="D79" t="str">
            <v>017.100.711-50</v>
          </cell>
          <cell r="E79">
            <v>0</v>
          </cell>
          <cell r="F79" t="str">
            <v>SWISS PARK ANAPOLIS</v>
          </cell>
          <cell r="G79" t="str">
            <v>Swiss Park Zurich - Anápolis</v>
          </cell>
          <cell r="H79" t="str">
            <v>Elegível</v>
          </cell>
          <cell r="I79">
            <v>23</v>
          </cell>
          <cell r="J79">
            <v>0</v>
          </cell>
          <cell r="K79">
            <v>185286.62000000002</v>
          </cell>
          <cell r="L79">
            <v>185286.62000000002</v>
          </cell>
          <cell r="M79" t="str">
            <v>Adimplente</v>
          </cell>
          <cell r="N79">
            <v>185286.62000000002</v>
          </cell>
          <cell r="O79">
            <v>165759.2858121935</v>
          </cell>
          <cell r="P79">
            <v>885.12919963447951</v>
          </cell>
          <cell r="Q79">
            <v>360</v>
          </cell>
        </row>
        <row r="80">
          <cell r="A80">
            <v>135647</v>
          </cell>
          <cell r="B80">
            <v>6359</v>
          </cell>
          <cell r="C80" t="str">
            <v>Iolanda Perez Marques</v>
          </cell>
          <cell r="D80" t="str">
            <v>375.747.011-72</v>
          </cell>
          <cell r="E80">
            <v>0</v>
          </cell>
          <cell r="F80" t="str">
            <v>SWISS PARK ANAPOLIS</v>
          </cell>
          <cell r="G80" t="str">
            <v>Swiss Park Zurich - Anápolis</v>
          </cell>
          <cell r="H80" t="str">
            <v>Elegível</v>
          </cell>
          <cell r="I80">
            <v>23</v>
          </cell>
          <cell r="J80">
            <v>0</v>
          </cell>
          <cell r="K80">
            <v>185286.62000000002</v>
          </cell>
          <cell r="L80">
            <v>185286.62000000002</v>
          </cell>
          <cell r="M80" t="str">
            <v>Adimplente</v>
          </cell>
          <cell r="N80">
            <v>185286.62000000002</v>
          </cell>
          <cell r="O80">
            <v>165759.2858121935</v>
          </cell>
          <cell r="P80">
            <v>885.12919963447951</v>
          </cell>
          <cell r="Q80">
            <v>360</v>
          </cell>
        </row>
        <row r="81">
          <cell r="A81">
            <v>135687</v>
          </cell>
          <cell r="B81">
            <v>6360</v>
          </cell>
          <cell r="C81" t="str">
            <v>Talyta Galgane Ferreira Ribeiro</v>
          </cell>
          <cell r="D81" t="str">
            <v>017.005.871-96</v>
          </cell>
          <cell r="E81">
            <v>0</v>
          </cell>
          <cell r="F81" t="str">
            <v>SWISS PARK ANAPOLIS</v>
          </cell>
          <cell r="G81" t="str">
            <v>Swiss Park Zurich - Anápolis</v>
          </cell>
          <cell r="H81" t="str">
            <v>Elegível</v>
          </cell>
          <cell r="I81">
            <v>23</v>
          </cell>
          <cell r="J81">
            <v>0</v>
          </cell>
          <cell r="K81">
            <v>185286.62000000002</v>
          </cell>
          <cell r="L81">
            <v>185286.62000000002</v>
          </cell>
          <cell r="M81" t="str">
            <v>Adimplente</v>
          </cell>
          <cell r="N81">
            <v>185286.62000000002</v>
          </cell>
          <cell r="O81">
            <v>165759.2858121935</v>
          </cell>
          <cell r="P81">
            <v>885.12919963447951</v>
          </cell>
          <cell r="Q81">
            <v>360</v>
          </cell>
        </row>
        <row r="82">
          <cell r="A82">
            <v>135660</v>
          </cell>
          <cell r="B82">
            <v>6361</v>
          </cell>
          <cell r="C82" t="str">
            <v>Lucas Galgane Ferreira Ribeiro</v>
          </cell>
          <cell r="D82" t="str">
            <v>017.005.911-18</v>
          </cell>
          <cell r="E82">
            <v>0</v>
          </cell>
          <cell r="F82" t="str">
            <v>SWISS PARK ANAPOLIS</v>
          </cell>
          <cell r="G82" t="str">
            <v>Swiss Park Zurich - Anápolis</v>
          </cell>
          <cell r="H82" t="str">
            <v>Elegível</v>
          </cell>
          <cell r="I82">
            <v>23</v>
          </cell>
          <cell r="J82">
            <v>0</v>
          </cell>
          <cell r="K82">
            <v>185286.62000000002</v>
          </cell>
          <cell r="L82">
            <v>185286.62000000002</v>
          </cell>
          <cell r="M82" t="str">
            <v>Adimplente</v>
          </cell>
          <cell r="N82">
            <v>185286.62000000002</v>
          </cell>
          <cell r="O82">
            <v>165759.2858121935</v>
          </cell>
          <cell r="P82">
            <v>885.12919963447951</v>
          </cell>
          <cell r="Q82">
            <v>360</v>
          </cell>
        </row>
        <row r="83">
          <cell r="A83">
            <v>135670</v>
          </cell>
          <cell r="B83">
            <v>6369</v>
          </cell>
          <cell r="C83" t="str">
            <v>Osmair Batista De Araujo Junior</v>
          </cell>
          <cell r="D83" t="str">
            <v>974.265.631-20</v>
          </cell>
          <cell r="E83">
            <v>0</v>
          </cell>
          <cell r="F83" t="str">
            <v>SWISS PARK ANAPOLIS</v>
          </cell>
          <cell r="G83" t="str">
            <v>Swiss Park Zurich - Anápolis</v>
          </cell>
          <cell r="H83" t="str">
            <v>Elegível</v>
          </cell>
          <cell r="I83">
            <v>23</v>
          </cell>
          <cell r="J83">
            <v>0</v>
          </cell>
          <cell r="K83">
            <v>185286.62000000002</v>
          </cell>
          <cell r="L83">
            <v>185286.62000000002</v>
          </cell>
          <cell r="M83" t="str">
            <v>Adimplente</v>
          </cell>
          <cell r="N83">
            <v>185286.62000000002</v>
          </cell>
          <cell r="O83">
            <v>165759.2858121935</v>
          </cell>
          <cell r="P83">
            <v>885.12919963447951</v>
          </cell>
          <cell r="Q83">
            <v>360</v>
          </cell>
        </row>
        <row r="84">
          <cell r="A84">
            <v>135622</v>
          </cell>
          <cell r="B84">
            <v>6385</v>
          </cell>
          <cell r="C84" t="str">
            <v>Christian Alexandre Pereira</v>
          </cell>
          <cell r="D84" t="str">
            <v>797.173.571-53</v>
          </cell>
          <cell r="E84">
            <v>0</v>
          </cell>
          <cell r="F84" t="str">
            <v>SWISS PARK ANAPOLIS</v>
          </cell>
          <cell r="G84" t="str">
            <v>Swiss Park Zurich - Anápolis</v>
          </cell>
          <cell r="H84" t="str">
            <v>Elegível</v>
          </cell>
          <cell r="I84">
            <v>23</v>
          </cell>
          <cell r="J84">
            <v>0</v>
          </cell>
          <cell r="K84">
            <v>185286.62000000002</v>
          </cell>
          <cell r="L84">
            <v>185286.62000000002</v>
          </cell>
          <cell r="M84" t="str">
            <v>Adimplente</v>
          </cell>
          <cell r="N84">
            <v>185286.62000000002</v>
          </cell>
          <cell r="O84">
            <v>165759.2858121935</v>
          </cell>
          <cell r="P84">
            <v>885.12919963447951</v>
          </cell>
          <cell r="Q84">
            <v>360</v>
          </cell>
        </row>
        <row r="85">
          <cell r="A85">
            <v>135614</v>
          </cell>
          <cell r="B85">
            <v>6407</v>
          </cell>
          <cell r="C85" t="str">
            <v>Alysson De Almeida Miclos</v>
          </cell>
          <cell r="D85" t="str">
            <v>923.842.691-00</v>
          </cell>
          <cell r="E85">
            <v>0</v>
          </cell>
          <cell r="F85" t="str">
            <v>SWISS PARK ANAPOLIS</v>
          </cell>
          <cell r="G85" t="str">
            <v>Swiss Park Zurich - Anápolis</v>
          </cell>
          <cell r="H85" t="str">
            <v>Elegível</v>
          </cell>
          <cell r="I85">
            <v>23</v>
          </cell>
          <cell r="J85">
            <v>0</v>
          </cell>
          <cell r="K85">
            <v>185286.62000000002</v>
          </cell>
          <cell r="L85">
            <v>185286.62000000002</v>
          </cell>
          <cell r="M85" t="str">
            <v>Adimplente</v>
          </cell>
          <cell r="N85">
            <v>185286.62000000002</v>
          </cell>
          <cell r="O85">
            <v>165759.2858121935</v>
          </cell>
          <cell r="P85">
            <v>885.12919963447951</v>
          </cell>
          <cell r="Q85">
            <v>360</v>
          </cell>
        </row>
        <row r="86">
          <cell r="A86">
            <v>135613</v>
          </cell>
          <cell r="B86">
            <v>6358</v>
          </cell>
          <cell r="C86" t="str">
            <v>Alexandre Magno De Carvalho</v>
          </cell>
          <cell r="D86" t="str">
            <v>037.957.411-06</v>
          </cell>
          <cell r="E86">
            <v>0</v>
          </cell>
          <cell r="F86" t="str">
            <v>SWISS PARK ANAPOLIS</v>
          </cell>
          <cell r="G86" t="str">
            <v>Swiss Park Zurich - Anápolis</v>
          </cell>
          <cell r="H86" t="str">
            <v>Elegível</v>
          </cell>
          <cell r="I86">
            <v>22</v>
          </cell>
          <cell r="J86">
            <v>0</v>
          </cell>
          <cell r="K86">
            <v>181534.5400000001</v>
          </cell>
          <cell r="L86">
            <v>181534.5400000001</v>
          </cell>
          <cell r="M86" t="str">
            <v>Adimplente</v>
          </cell>
          <cell r="N86">
            <v>181534.5400000001</v>
          </cell>
          <cell r="O86">
            <v>163144.05578891889</v>
          </cell>
          <cell r="P86">
            <v>885.12919963447951</v>
          </cell>
          <cell r="Q86">
            <v>367.2</v>
          </cell>
        </row>
        <row r="87">
          <cell r="A87">
            <v>135637</v>
          </cell>
          <cell r="B87">
            <v>6454</v>
          </cell>
          <cell r="C87" t="str">
            <v>Fernando Canedo De Paula Silveira</v>
          </cell>
          <cell r="D87" t="str">
            <v>022.141.751-64</v>
          </cell>
          <cell r="E87">
            <v>0</v>
          </cell>
          <cell r="F87" t="str">
            <v>SWISS PARK ANAPOLIS</v>
          </cell>
          <cell r="G87" t="str">
            <v>Swiss Park Zurich - Anápolis</v>
          </cell>
          <cell r="H87" t="str">
            <v>Elegível</v>
          </cell>
          <cell r="I87">
            <v>18</v>
          </cell>
          <cell r="J87">
            <v>0</v>
          </cell>
          <cell r="K87">
            <v>181500.01999999996</v>
          </cell>
          <cell r="L87">
            <v>181500.01999999996</v>
          </cell>
          <cell r="M87" t="str">
            <v>Adimplente</v>
          </cell>
          <cell r="N87">
            <v>181500.01999999996</v>
          </cell>
          <cell r="O87">
            <v>166124.45704806407</v>
          </cell>
          <cell r="P87">
            <v>885.12919963447951</v>
          </cell>
          <cell r="Q87">
            <v>360</v>
          </cell>
        </row>
        <row r="88">
          <cell r="A88">
            <v>136056</v>
          </cell>
          <cell r="B88">
            <v>5416</v>
          </cell>
          <cell r="C88" t="str">
            <v>Charles Bronson de Melo</v>
          </cell>
          <cell r="D88" t="str">
            <v>036.982.871-29</v>
          </cell>
          <cell r="E88">
            <v>0</v>
          </cell>
          <cell r="F88" t="str">
            <v>SWISS PARK ANAPOLIS</v>
          </cell>
          <cell r="G88" t="str">
            <v>Swiss Park Zurich - Anápolis</v>
          </cell>
          <cell r="H88" t="str">
            <v>Inelegível</v>
          </cell>
          <cell r="I88">
            <v>12</v>
          </cell>
          <cell r="J88">
            <v>0</v>
          </cell>
          <cell r="K88">
            <v>172800</v>
          </cell>
          <cell r="L88">
            <v>172800</v>
          </cell>
          <cell r="M88" t="str">
            <v>Adimplente</v>
          </cell>
          <cell r="N88">
            <v>172800</v>
          </cell>
          <cell r="O88">
            <v>162597.83025025507</v>
          </cell>
          <cell r="P88">
            <v>885.12919963447951</v>
          </cell>
          <cell r="Q88">
            <v>360</v>
          </cell>
        </row>
        <row r="89">
          <cell r="A89">
            <v>135657</v>
          </cell>
          <cell r="B89">
            <v>6405</v>
          </cell>
          <cell r="C89" t="str">
            <v>Leonardo Carlos Pinto</v>
          </cell>
          <cell r="D89" t="str">
            <v>820.169.251-91</v>
          </cell>
          <cell r="E89">
            <v>0</v>
          </cell>
          <cell r="F89" t="str">
            <v>SWISS PARK ANAPOLIS</v>
          </cell>
          <cell r="G89" t="str">
            <v>Swiss Park Zurich - Anápolis</v>
          </cell>
          <cell r="H89" t="str">
            <v>Elegível</v>
          </cell>
          <cell r="I89">
            <v>28</v>
          </cell>
          <cell r="J89">
            <v>0</v>
          </cell>
          <cell r="K89">
            <v>168342.33</v>
          </cell>
          <cell r="L89">
            <v>168342.33</v>
          </cell>
          <cell r="M89" t="str">
            <v>Adimplente</v>
          </cell>
          <cell r="N89">
            <v>168342.33</v>
          </cell>
          <cell r="O89">
            <v>147226.02212610201</v>
          </cell>
          <cell r="P89">
            <v>885.12919963447951</v>
          </cell>
          <cell r="Q89">
            <v>375.19</v>
          </cell>
        </row>
        <row r="90">
          <cell r="A90">
            <v>135701</v>
          </cell>
          <cell r="B90">
            <v>6493</v>
          </cell>
          <cell r="C90" t="str">
            <v>Joao Paulo Virgilio Marinho Martins</v>
          </cell>
          <cell r="D90" t="str">
            <v>897.795.922-53</v>
          </cell>
          <cell r="E90">
            <v>0</v>
          </cell>
          <cell r="F90" t="str">
            <v>SWISS PARK ANAPOLIS</v>
          </cell>
          <cell r="G90" t="str">
            <v>Swiss Park Zurich - Anápolis</v>
          </cell>
          <cell r="H90" t="str">
            <v>Elegível</v>
          </cell>
          <cell r="I90">
            <v>14</v>
          </cell>
          <cell r="J90">
            <v>0</v>
          </cell>
          <cell r="K90">
            <v>162686.56</v>
          </cell>
          <cell r="L90">
            <v>162686.56</v>
          </cell>
          <cell r="M90" t="str">
            <v>Adimplente</v>
          </cell>
          <cell r="N90">
            <v>162686.56</v>
          </cell>
          <cell r="O90">
            <v>151671.88682138079</v>
          </cell>
          <cell r="P90">
            <v>885.12919963447951</v>
          </cell>
          <cell r="Q90">
            <v>390.45</v>
          </cell>
        </row>
        <row r="91">
          <cell r="A91">
            <v>135693</v>
          </cell>
          <cell r="B91">
            <v>6374</v>
          </cell>
          <cell r="C91" t="str">
            <v>Zenith Diagnósticos E Terapias Complementares Ltda</v>
          </cell>
          <cell r="D91" t="str">
            <v>30.015.482/0001-14</v>
          </cell>
          <cell r="E91">
            <v>0.1003</v>
          </cell>
          <cell r="F91" t="str">
            <v>SWISS PARK ANAPOLIS</v>
          </cell>
          <cell r="G91" t="str">
            <v>Swiss Park Zurich - Anápolis</v>
          </cell>
          <cell r="H91" t="str">
            <v>Elegível</v>
          </cell>
          <cell r="I91">
            <v>64</v>
          </cell>
          <cell r="J91">
            <v>0</v>
          </cell>
          <cell r="K91">
            <v>153342.47513240777</v>
          </cell>
          <cell r="L91">
            <v>153342.47513240777</v>
          </cell>
          <cell r="M91" t="str">
            <v>Adimplente</v>
          </cell>
          <cell r="N91">
            <v>153342.47513240777</v>
          </cell>
          <cell r="O91">
            <v>146671.74214623176</v>
          </cell>
          <cell r="P91">
            <v>885.12919963447951</v>
          </cell>
          <cell r="Q91">
            <v>360</v>
          </cell>
        </row>
        <row r="92">
          <cell r="A92">
            <v>135641</v>
          </cell>
          <cell r="B92">
            <v>6404</v>
          </cell>
          <cell r="C92" t="str">
            <v>Giovanna Guimaraes Da Cunha</v>
          </cell>
          <cell r="D92" t="str">
            <v>857.753.121-04</v>
          </cell>
          <cell r="E92">
            <v>0</v>
          </cell>
          <cell r="F92" t="str">
            <v>SWISS PARK ANAPOLIS</v>
          </cell>
          <cell r="G92" t="str">
            <v>Swiss Park Zurich - Anápolis</v>
          </cell>
          <cell r="H92" t="str">
            <v>Elegível</v>
          </cell>
          <cell r="I92">
            <v>20</v>
          </cell>
          <cell r="J92">
            <v>0</v>
          </cell>
          <cell r="K92">
            <v>106109.63999999998</v>
          </cell>
          <cell r="L92">
            <v>106109.63999999998</v>
          </cell>
          <cell r="M92" t="str">
            <v>Adimplente</v>
          </cell>
          <cell r="N92">
            <v>106109.63999999998</v>
          </cell>
          <cell r="O92">
            <v>93475.810596046373</v>
          </cell>
          <cell r="P92">
            <v>885.12919963447951</v>
          </cell>
          <cell r="Q92">
            <v>360</v>
          </cell>
        </row>
        <row r="93">
          <cell r="A93">
            <v>135633</v>
          </cell>
          <cell r="B93">
            <v>6370</v>
          </cell>
          <cell r="C93" t="str">
            <v>Evimar Antonio Da Silva</v>
          </cell>
          <cell r="D93" t="str">
            <v>435.123.211-00</v>
          </cell>
          <cell r="E93">
            <v>0</v>
          </cell>
          <cell r="F93" t="str">
            <v>SWISS PARK ANAPOLIS</v>
          </cell>
          <cell r="G93" t="str">
            <v>Swiss Park Zurich - Anápolis</v>
          </cell>
          <cell r="H93" t="str">
            <v>Elegível</v>
          </cell>
          <cell r="I93">
            <v>11</v>
          </cell>
          <cell r="J93">
            <v>0</v>
          </cell>
          <cell r="K93">
            <v>71500</v>
          </cell>
          <cell r="L93">
            <v>71500</v>
          </cell>
          <cell r="M93" t="str">
            <v>Adimplente</v>
          </cell>
          <cell r="N93">
            <v>71500</v>
          </cell>
          <cell r="O93">
            <v>67591.282503835391</v>
          </cell>
          <cell r="P93">
            <v>885.12919963447951</v>
          </cell>
          <cell r="Q93">
            <v>360</v>
          </cell>
        </row>
        <row r="94">
          <cell r="A94">
            <v>135665</v>
          </cell>
          <cell r="B94">
            <v>6475</v>
          </cell>
          <cell r="C94" t="str">
            <v>Marcio Gabriel Teixeira</v>
          </cell>
          <cell r="D94" t="str">
            <v>655.920.691-20</v>
          </cell>
          <cell r="E94">
            <v>0</v>
          </cell>
          <cell r="F94" t="str">
            <v>SWISS PARK ANAPOLIS</v>
          </cell>
          <cell r="G94" t="str">
            <v>Swiss Park Zurich - Anápolis</v>
          </cell>
          <cell r="H94" t="str">
            <v>Elegível</v>
          </cell>
          <cell r="I94">
            <v>14</v>
          </cell>
          <cell r="J94">
            <v>0</v>
          </cell>
          <cell r="K94">
            <v>70638.12000000001</v>
          </cell>
          <cell r="L94">
            <v>70638.12000000001</v>
          </cell>
          <cell r="M94" t="str">
            <v>Adimplente</v>
          </cell>
          <cell r="N94">
            <v>70638.12000000001</v>
          </cell>
          <cell r="O94">
            <v>65855.574440794924</v>
          </cell>
          <cell r="P94">
            <v>885.12919963447951</v>
          </cell>
          <cell r="Q94">
            <v>360</v>
          </cell>
        </row>
        <row r="95">
          <cell r="A95">
            <v>135671</v>
          </cell>
          <cell r="B95">
            <v>6406</v>
          </cell>
          <cell r="C95" t="str">
            <v>Pablo Henrique De Andrade Costa</v>
          </cell>
          <cell r="D95" t="str">
            <v>047.423.371-58</v>
          </cell>
          <cell r="E95">
            <v>0.1003</v>
          </cell>
          <cell r="F95" t="str">
            <v>SWISS PARK ANAPOLIS</v>
          </cell>
          <cell r="G95" t="str">
            <v>Swiss Park Zurich - Anápolis</v>
          </cell>
          <cell r="H95" t="str">
            <v>Elegível</v>
          </cell>
          <cell r="I95">
            <v>46</v>
          </cell>
          <cell r="J95">
            <v>0</v>
          </cell>
          <cell r="K95">
            <v>61192.739076852107</v>
          </cell>
          <cell r="L95">
            <v>61192.739076852107</v>
          </cell>
          <cell r="M95" t="str">
            <v>Adimplente</v>
          </cell>
          <cell r="N95">
            <v>61192.739076852107</v>
          </cell>
          <cell r="O95">
            <v>59240.400841213581</v>
          </cell>
          <cell r="P95">
            <v>885.12919963447951</v>
          </cell>
          <cell r="Q95">
            <v>377.26</v>
          </cell>
        </row>
        <row r="96">
          <cell r="A96">
            <v>135683</v>
          </cell>
          <cell r="B96">
            <v>6356</v>
          </cell>
          <cell r="C96" t="str">
            <v>Samuel Yohei Kudo Da Silva</v>
          </cell>
          <cell r="D96" t="str">
            <v>037.301.931-98</v>
          </cell>
          <cell r="E96">
            <v>0</v>
          </cell>
          <cell r="F96" t="str">
            <v>SWISS PARK ANAPOLIS</v>
          </cell>
          <cell r="G96" t="str">
            <v>Swiss Park Zurich - Anápolis</v>
          </cell>
          <cell r="H96" t="str">
            <v>Elegível</v>
          </cell>
          <cell r="I96">
            <v>10</v>
          </cell>
          <cell r="J96">
            <v>0</v>
          </cell>
          <cell r="K96">
            <v>32500</v>
          </cell>
          <cell r="L96">
            <v>32500</v>
          </cell>
          <cell r="M96" t="str">
            <v>Adimplente</v>
          </cell>
          <cell r="N96">
            <v>32500</v>
          </cell>
          <cell r="O96">
            <v>30137.69822849835</v>
          </cell>
          <cell r="P96">
            <v>885.12919963447951</v>
          </cell>
          <cell r="Q96">
            <v>360</v>
          </cell>
        </row>
        <row r="97">
          <cell r="A97">
            <v>135635</v>
          </cell>
          <cell r="B97">
            <v>6428</v>
          </cell>
          <cell r="C97" t="str">
            <v>Fabio Gonçalves Dos Reis</v>
          </cell>
          <cell r="D97" t="str">
            <v>907.392.721-87</v>
          </cell>
          <cell r="E97">
            <v>0</v>
          </cell>
          <cell r="F97" t="str">
            <v>SWISS PARK ANAPOLIS</v>
          </cell>
          <cell r="G97" t="str">
            <v>Swiss Park Zurich - Anápolis</v>
          </cell>
          <cell r="H97" t="str">
            <v>Elegível</v>
          </cell>
          <cell r="I97">
            <v>9</v>
          </cell>
          <cell r="J97">
            <v>0</v>
          </cell>
          <cell r="K97">
            <v>30000</v>
          </cell>
          <cell r="L97">
            <v>30000</v>
          </cell>
          <cell r="M97" t="str">
            <v>Adimplente</v>
          </cell>
          <cell r="N97">
            <v>30000</v>
          </cell>
          <cell r="O97">
            <v>28488.177611591203</v>
          </cell>
          <cell r="P97">
            <v>885.12919963447951</v>
          </cell>
          <cell r="Q97">
            <v>361.26</v>
          </cell>
        </row>
      </sheetData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5E91F-811B-40F5-B448-8BA704367524}">
  <sheetPr>
    <tabColor theme="6" tint="-0.499984740745262"/>
  </sheetPr>
  <dimension ref="A1:K116"/>
  <sheetViews>
    <sheetView showGridLines="0" topLeftCell="A6" zoomScale="115" zoomScaleNormal="115" workbookViewId="0">
      <selection activeCell="D9" sqref="D9"/>
    </sheetView>
  </sheetViews>
  <sheetFormatPr defaultColWidth="15.7109375" defaultRowHeight="15" customHeight="1"/>
  <cols>
    <col min="1" max="1" width="6.140625" style="12" bestFit="1" customWidth="1"/>
    <col min="2" max="2" width="52.28515625" style="12" bestFit="1" customWidth="1"/>
    <col min="3" max="3" width="49.5703125" style="12" bestFit="1" customWidth="1"/>
    <col min="4" max="4" width="58.5703125" style="12" customWidth="1"/>
    <col min="5" max="5" width="33.28515625" style="13" bestFit="1" customWidth="1"/>
    <col min="6" max="6" width="36" style="13" bestFit="1" customWidth="1"/>
    <col min="7" max="7" width="15.7109375" style="12"/>
    <col min="8" max="9" width="15.7109375" style="13"/>
    <col min="10" max="16384" width="15.7109375" style="12"/>
  </cols>
  <sheetData>
    <row r="1" spans="1:9" ht="15" customHeight="1" thickBot="1">
      <c r="A1" s="12" t="s">
        <v>0</v>
      </c>
    </row>
    <row r="2" spans="1:9" ht="15" customHeight="1" thickBot="1">
      <c r="B2" s="162" t="s">
        <v>1</v>
      </c>
      <c r="C2" s="163"/>
    </row>
    <row r="3" spans="1:9" ht="15" customHeight="1">
      <c r="B3" s="164" t="s">
        <v>2</v>
      </c>
      <c r="C3" s="165"/>
    </row>
    <row r="4" spans="1:9" ht="5.0999999999999996" customHeight="1" thickBot="1">
      <c r="B4" s="166"/>
      <c r="C4" s="167"/>
    </row>
    <row r="5" spans="1:9" ht="15" customHeight="1">
      <c r="B5" s="15" t="s">
        <v>3</v>
      </c>
      <c r="C5" s="16">
        <v>45808</v>
      </c>
      <c r="D5" s="17"/>
    </row>
    <row r="6" spans="1:9" ht="15" customHeight="1" thickBot="1">
      <c r="B6" s="18" t="s">
        <v>4</v>
      </c>
      <c r="C6" s="14" t="s">
        <v>5</v>
      </c>
      <c r="D6" s="17"/>
    </row>
    <row r="7" spans="1:9" ht="15" customHeight="1">
      <c r="B7" s="19" t="s">
        <v>6</v>
      </c>
      <c r="C7" s="20">
        <v>99</v>
      </c>
      <c r="D7" s="17"/>
      <c r="E7" s="21"/>
      <c r="F7" s="21"/>
      <c r="G7" s="22"/>
      <c r="H7" s="21"/>
      <c r="I7" s="21"/>
    </row>
    <row r="8" spans="1:9" ht="15" customHeight="1" thickBot="1">
      <c r="B8" s="19" t="s">
        <v>7</v>
      </c>
      <c r="C8" s="23">
        <v>502</v>
      </c>
      <c r="D8" s="17"/>
      <c r="E8" s="21"/>
      <c r="F8" s="21"/>
      <c r="G8" s="22"/>
      <c r="H8" s="21"/>
      <c r="I8" s="21"/>
    </row>
    <row r="9" spans="1:9" ht="15" customHeight="1">
      <c r="B9" s="24" t="s">
        <v>8</v>
      </c>
      <c r="C9" s="25">
        <v>113967.74999999999</v>
      </c>
      <c r="D9" s="17"/>
      <c r="E9" s="168"/>
      <c r="F9" s="26"/>
      <c r="H9" s="26"/>
    </row>
    <row r="10" spans="1:9" ht="15" customHeight="1">
      <c r="B10" s="19" t="s">
        <v>9</v>
      </c>
      <c r="C10" s="27">
        <v>373673.85999999987</v>
      </c>
      <c r="D10" s="17"/>
      <c r="E10" s="168"/>
      <c r="F10" s="26"/>
      <c r="H10" s="26"/>
    </row>
    <row r="11" spans="1:9" ht="15" customHeight="1">
      <c r="B11" s="19" t="s">
        <v>10</v>
      </c>
      <c r="C11" s="27">
        <v>0</v>
      </c>
      <c r="D11" s="28"/>
      <c r="E11" s="168"/>
      <c r="F11" s="26"/>
      <c r="H11" s="26"/>
    </row>
    <row r="12" spans="1:9" ht="15" customHeight="1" thickBot="1">
      <c r="B12" s="29" t="s">
        <v>11</v>
      </c>
      <c r="C12" s="30">
        <v>0</v>
      </c>
      <c r="D12" s="17"/>
      <c r="E12" s="168"/>
      <c r="F12" s="26"/>
      <c r="H12" s="26"/>
    </row>
    <row r="13" spans="1:9" ht="15" customHeight="1">
      <c r="B13" s="24" t="s">
        <v>12</v>
      </c>
      <c r="C13" s="25">
        <v>99971.103043858951</v>
      </c>
      <c r="D13" s="28"/>
      <c r="E13" s="26"/>
      <c r="F13" s="26"/>
      <c r="H13" s="26"/>
    </row>
    <row r="14" spans="1:9" ht="15" customHeight="1">
      <c r="B14" s="19" t="s">
        <v>13</v>
      </c>
      <c r="C14" s="27">
        <v>578465.156956141</v>
      </c>
      <c r="D14" s="17"/>
      <c r="E14" s="26"/>
      <c r="F14" s="26"/>
      <c r="H14" s="26"/>
    </row>
    <row r="15" spans="1:9" ht="15" customHeight="1">
      <c r="B15" s="19" t="s">
        <v>14</v>
      </c>
      <c r="C15" s="27">
        <v>0</v>
      </c>
      <c r="D15" s="28"/>
      <c r="E15" s="26"/>
      <c r="F15" s="26"/>
      <c r="H15" s="26"/>
    </row>
    <row r="16" spans="1:9" ht="15" customHeight="1" thickBot="1">
      <c r="B16" s="29" t="s">
        <v>15</v>
      </c>
      <c r="C16" s="30">
        <v>0</v>
      </c>
      <c r="D16" s="31"/>
      <c r="E16" s="26"/>
      <c r="F16" s="26"/>
      <c r="H16" s="26"/>
    </row>
    <row r="17" spans="2:11" ht="15" customHeight="1">
      <c r="B17" s="24" t="s">
        <v>16</v>
      </c>
      <c r="C17" s="25">
        <v>160009.03953997005</v>
      </c>
      <c r="D17" s="17"/>
      <c r="E17" s="26"/>
      <c r="F17" s="26"/>
      <c r="H17" s="26"/>
    </row>
    <row r="18" spans="2:11" ht="15" customHeight="1">
      <c r="B18" s="19" t="s">
        <v>17</v>
      </c>
      <c r="C18" s="27">
        <v>230012.84046002995</v>
      </c>
      <c r="D18" s="17"/>
      <c r="E18" s="26"/>
      <c r="F18" s="26"/>
      <c r="H18" s="26"/>
    </row>
    <row r="19" spans="2:11" ht="15" customHeight="1">
      <c r="B19" s="19" t="s">
        <v>18</v>
      </c>
      <c r="C19" s="27">
        <v>0</v>
      </c>
      <c r="D19" s="17"/>
      <c r="E19" s="26"/>
      <c r="F19" s="26"/>
      <c r="H19" s="26"/>
    </row>
    <row r="20" spans="2:11" ht="15" customHeight="1" thickBot="1">
      <c r="B20" s="19" t="s">
        <v>19</v>
      </c>
      <c r="C20" s="30">
        <v>0</v>
      </c>
      <c r="D20" s="31"/>
      <c r="E20" s="26"/>
      <c r="F20" s="26"/>
      <c r="H20" s="26"/>
    </row>
    <row r="21" spans="2:11" ht="15" customHeight="1">
      <c r="B21" s="24" t="s">
        <v>20</v>
      </c>
      <c r="C21" s="25">
        <v>12193.85</v>
      </c>
      <c r="D21" s="17"/>
      <c r="E21" s="32"/>
      <c r="F21" s="26"/>
      <c r="G21" s="26"/>
      <c r="H21" s="26"/>
    </row>
    <row r="22" spans="2:11" ht="15" customHeight="1">
      <c r="B22" s="19" t="s">
        <v>21</v>
      </c>
      <c r="C22" s="27">
        <v>13111.900000000001</v>
      </c>
      <c r="D22" s="33"/>
      <c r="E22" s="32"/>
      <c r="F22" s="26"/>
      <c r="G22" s="26"/>
      <c r="H22" s="26"/>
    </row>
    <row r="23" spans="2:11" ht="15" customHeight="1">
      <c r="B23" s="19" t="s">
        <v>22</v>
      </c>
      <c r="C23" s="27">
        <v>0</v>
      </c>
      <c r="D23" s="17"/>
      <c r="E23" s="32"/>
      <c r="F23" s="26"/>
      <c r="H23" s="26"/>
    </row>
    <row r="24" spans="2:11" ht="15" customHeight="1" thickBot="1">
      <c r="B24" s="19" t="s">
        <v>23</v>
      </c>
      <c r="C24" s="30">
        <v>0</v>
      </c>
      <c r="D24" s="31"/>
      <c r="E24" s="32"/>
      <c r="F24" s="26"/>
      <c r="H24" s="26"/>
    </row>
    <row r="25" spans="2:11" ht="15" customHeight="1" thickBot="1">
      <c r="B25" s="34" t="s">
        <v>24</v>
      </c>
      <c r="C25" s="35">
        <v>0</v>
      </c>
      <c r="D25" s="28"/>
      <c r="E25" s="36"/>
      <c r="F25" s="26"/>
      <c r="G25" s="26"/>
      <c r="H25" s="26"/>
    </row>
    <row r="26" spans="2:11" ht="15" customHeight="1" thickBot="1">
      <c r="B26" s="29" t="s">
        <v>25</v>
      </c>
      <c r="C26" s="35">
        <v>993.05</v>
      </c>
      <c r="D26" s="31"/>
      <c r="E26" s="37"/>
      <c r="F26" s="26"/>
      <c r="G26" s="26"/>
      <c r="H26" s="26"/>
    </row>
    <row r="27" spans="2:11" ht="15" customHeight="1">
      <c r="B27" s="24" t="s">
        <v>26</v>
      </c>
      <c r="C27" s="25">
        <v>23904483.433315355</v>
      </c>
      <c r="D27" s="33"/>
      <c r="E27" s="26"/>
      <c r="F27" s="26"/>
      <c r="H27" s="26"/>
      <c r="J27" s="22"/>
      <c r="K27" s="22"/>
    </row>
    <row r="28" spans="2:11" ht="15" customHeight="1" thickBot="1">
      <c r="B28" s="29" t="s">
        <v>27</v>
      </c>
      <c r="C28" s="30">
        <v>25783.32</v>
      </c>
      <c r="D28" s="38"/>
      <c r="E28" s="26"/>
      <c r="F28" s="26"/>
      <c r="H28" s="26"/>
      <c r="J28" s="22"/>
      <c r="K28" s="22"/>
    </row>
    <row r="29" spans="2:11" ht="15" customHeight="1">
      <c r="B29" s="24" t="s">
        <v>28</v>
      </c>
      <c r="C29" s="39">
        <v>24784042.96019752</v>
      </c>
      <c r="D29" s="17"/>
      <c r="E29" s="26"/>
      <c r="F29" s="26"/>
      <c r="H29" s="26"/>
      <c r="J29" s="22"/>
      <c r="K29" s="22"/>
    </row>
    <row r="30" spans="2:11" ht="15" customHeight="1" thickBot="1">
      <c r="B30" s="29" t="s">
        <v>29</v>
      </c>
      <c r="C30" s="40">
        <v>28580.779999999995</v>
      </c>
      <c r="D30" s="17"/>
      <c r="E30" s="26"/>
      <c r="F30" s="26"/>
      <c r="H30" s="26"/>
      <c r="J30" s="22"/>
      <c r="K30" s="22"/>
    </row>
    <row r="31" spans="2:11" ht="15" customHeight="1" thickBot="1">
      <c r="B31" s="34" t="s">
        <v>30</v>
      </c>
      <c r="C31" s="41">
        <v>28580.78</v>
      </c>
      <c r="D31" s="17"/>
      <c r="E31" s="26"/>
      <c r="F31" s="26"/>
      <c r="H31" s="26"/>
      <c r="J31" s="22"/>
      <c r="K31" s="22"/>
    </row>
    <row r="32" spans="2:11" ht="15" customHeight="1" thickBot="1">
      <c r="B32" s="19" t="s">
        <v>31</v>
      </c>
      <c r="C32" s="41">
        <v>28580.78</v>
      </c>
      <c r="D32" s="17"/>
      <c r="E32" s="26"/>
      <c r="F32" s="26"/>
      <c r="H32" s="26"/>
      <c r="J32" s="22"/>
      <c r="K32" s="22"/>
    </row>
    <row r="33" spans="1:11" ht="15" customHeight="1">
      <c r="A33" s="169"/>
      <c r="B33" s="24" t="s">
        <v>32</v>
      </c>
      <c r="C33" s="25">
        <v>28580.779999999995</v>
      </c>
      <c r="D33" s="17"/>
      <c r="E33" s="26"/>
      <c r="F33" s="26"/>
      <c r="H33" s="26"/>
      <c r="J33" s="22"/>
      <c r="K33" s="22"/>
    </row>
    <row r="34" spans="1:11" ht="15" customHeight="1">
      <c r="A34" s="169"/>
      <c r="B34" s="19" t="s">
        <v>33</v>
      </c>
      <c r="C34" s="27">
        <v>0</v>
      </c>
      <c r="D34" s="17"/>
      <c r="E34" s="26"/>
      <c r="F34" s="26"/>
      <c r="H34" s="26"/>
      <c r="J34" s="22"/>
      <c r="K34" s="22"/>
    </row>
    <row r="35" spans="1:11" ht="15" customHeight="1">
      <c r="A35" s="169"/>
      <c r="B35" s="19" t="s">
        <v>34</v>
      </c>
      <c r="C35" s="27">
        <v>0</v>
      </c>
      <c r="D35" s="17"/>
      <c r="E35" s="26"/>
      <c r="F35" s="26"/>
      <c r="H35" s="26"/>
      <c r="J35" s="22"/>
      <c r="K35" s="22"/>
    </row>
    <row r="36" spans="1:11" ht="15" customHeight="1">
      <c r="A36" s="169"/>
      <c r="B36" s="19" t="s">
        <v>35</v>
      </c>
      <c r="C36" s="27">
        <v>0</v>
      </c>
      <c r="D36" s="17"/>
      <c r="E36" s="26"/>
      <c r="F36" s="26"/>
      <c r="H36" s="26"/>
      <c r="J36" s="22"/>
      <c r="K36" s="22"/>
    </row>
    <row r="37" spans="1:11" ht="15" customHeight="1">
      <c r="A37" s="169"/>
      <c r="B37" s="19" t="s">
        <v>36</v>
      </c>
      <c r="C37" s="27">
        <v>0</v>
      </c>
      <c r="D37" s="17"/>
      <c r="E37" s="26"/>
      <c r="F37" s="26"/>
      <c r="H37" s="26"/>
      <c r="J37" s="22"/>
      <c r="K37" s="22"/>
    </row>
    <row r="38" spans="1:11" ht="15" customHeight="1">
      <c r="A38" s="169"/>
      <c r="B38" s="19" t="s">
        <v>37</v>
      </c>
      <c r="C38" s="27">
        <v>0</v>
      </c>
      <c r="D38" s="17"/>
      <c r="E38" s="26"/>
      <c r="F38" s="26"/>
      <c r="H38" s="26"/>
      <c r="J38" s="22"/>
    </row>
    <row r="39" spans="1:11" ht="15" customHeight="1" thickBot="1">
      <c r="A39" s="169"/>
      <c r="B39" s="29" t="s">
        <v>38</v>
      </c>
      <c r="C39" s="27">
        <v>0</v>
      </c>
      <c r="D39" s="17"/>
      <c r="E39" s="26"/>
      <c r="F39" s="26"/>
      <c r="H39" s="26"/>
      <c r="J39" s="22"/>
    </row>
    <row r="40" spans="1:11" ht="15" customHeight="1">
      <c r="B40" s="24" t="s">
        <v>39</v>
      </c>
      <c r="C40" s="25">
        <v>14553.66</v>
      </c>
      <c r="D40" s="17"/>
      <c r="E40" s="42"/>
      <c r="F40" s="26"/>
      <c r="H40" s="26"/>
      <c r="J40" s="22"/>
    </row>
    <row r="41" spans="1:11" ht="15" customHeight="1">
      <c r="B41" s="19" t="s">
        <v>40</v>
      </c>
      <c r="C41" s="27">
        <v>18506.84</v>
      </c>
      <c r="D41" s="17"/>
      <c r="E41" s="42"/>
      <c r="F41" s="26"/>
      <c r="H41" s="26"/>
      <c r="J41" s="22"/>
    </row>
    <row r="42" spans="1:11" ht="15" customHeight="1">
      <c r="B42" s="19" t="s">
        <v>41</v>
      </c>
      <c r="C42" s="27">
        <v>3101.2799999999997</v>
      </c>
      <c r="D42" s="17"/>
      <c r="E42" s="42"/>
      <c r="F42" s="26"/>
      <c r="H42" s="26"/>
      <c r="J42" s="22"/>
    </row>
    <row r="43" spans="1:11" ht="15" customHeight="1">
      <c r="B43" s="19" t="s">
        <v>42</v>
      </c>
      <c r="C43" s="27">
        <v>6011.41</v>
      </c>
      <c r="D43" s="17"/>
      <c r="E43" s="43"/>
      <c r="F43" s="26"/>
      <c r="H43" s="26"/>
    </row>
    <row r="44" spans="1:11" ht="15" customHeight="1">
      <c r="B44" s="19" t="s">
        <v>43</v>
      </c>
      <c r="C44" s="27">
        <v>3052.27</v>
      </c>
      <c r="D44" s="17"/>
      <c r="E44" s="42"/>
      <c r="F44" s="26"/>
      <c r="H44" s="26"/>
    </row>
    <row r="45" spans="1:11" ht="15" customHeight="1">
      <c r="B45" s="19" t="s">
        <v>44</v>
      </c>
      <c r="C45" s="27">
        <v>3028.05</v>
      </c>
      <c r="D45" s="17"/>
      <c r="E45" s="42"/>
      <c r="F45" s="26"/>
      <c r="H45" s="26"/>
    </row>
    <row r="46" spans="1:11" ht="15" customHeight="1" thickBot="1">
      <c r="B46" s="19" t="s">
        <v>45</v>
      </c>
      <c r="C46" s="30">
        <v>341768.37</v>
      </c>
      <c r="D46" s="17"/>
      <c r="E46" s="44"/>
      <c r="F46" s="26"/>
      <c r="H46" s="26"/>
    </row>
    <row r="47" spans="1:11" ht="15" customHeight="1">
      <c r="B47" s="24" t="s">
        <v>46</v>
      </c>
      <c r="C47" s="25">
        <v>549262.36920634902</v>
      </c>
      <c r="D47" s="31"/>
      <c r="E47" s="26"/>
      <c r="F47" s="26"/>
      <c r="H47" s="26"/>
    </row>
    <row r="48" spans="1:11" ht="15" customHeight="1">
      <c r="B48" s="19" t="s">
        <v>47</v>
      </c>
      <c r="C48" s="27">
        <v>543636.06385298586</v>
      </c>
      <c r="D48" s="31"/>
      <c r="E48" s="26"/>
      <c r="F48" s="26"/>
      <c r="H48" s="26"/>
    </row>
    <row r="49" spans="2:8" ht="15" customHeight="1">
      <c r="B49" s="19" t="s">
        <v>48</v>
      </c>
      <c r="C49" s="27">
        <v>543336.75841211842</v>
      </c>
      <c r="D49" s="28"/>
      <c r="E49" s="26"/>
      <c r="F49" s="26"/>
      <c r="H49" s="26"/>
    </row>
    <row r="50" spans="2:8" ht="15" customHeight="1">
      <c r="B50" s="19" t="s">
        <v>49</v>
      </c>
      <c r="C50" s="27">
        <v>518178.30654494342</v>
      </c>
      <c r="D50" s="31"/>
      <c r="E50" s="26"/>
      <c r="F50" s="26"/>
      <c r="H50" s="26"/>
    </row>
    <row r="51" spans="2:8" ht="15" customHeight="1">
      <c r="B51" s="19" t="s">
        <v>50</v>
      </c>
      <c r="C51" s="27">
        <v>557156.6703818884</v>
      </c>
      <c r="D51" s="28"/>
      <c r="E51" s="26"/>
      <c r="F51" s="26"/>
      <c r="H51" s="26"/>
    </row>
    <row r="52" spans="2:8" ht="15" customHeight="1">
      <c r="B52" s="19" t="s">
        <v>51</v>
      </c>
      <c r="C52" s="27">
        <v>534927.24468645605</v>
      </c>
      <c r="D52" s="17"/>
      <c r="E52" s="26"/>
      <c r="F52" s="26"/>
      <c r="H52" s="26"/>
    </row>
    <row r="53" spans="2:8" ht="15" customHeight="1" thickBot="1">
      <c r="B53" s="29" t="s">
        <v>52</v>
      </c>
      <c r="C53" s="30">
        <v>21537545.547112774</v>
      </c>
      <c r="D53" s="31"/>
      <c r="E53" s="26"/>
      <c r="F53" s="26"/>
      <c r="H53" s="26"/>
    </row>
    <row r="54" spans="2:8" ht="15" customHeight="1">
      <c r="B54" s="45" t="s">
        <v>53</v>
      </c>
      <c r="C54" s="25"/>
      <c r="D54" s="33"/>
      <c r="E54" s="26"/>
      <c r="F54" s="26"/>
      <c r="H54" s="26"/>
    </row>
    <row r="55" spans="2:8" ht="15" customHeight="1" thickBot="1">
      <c r="B55" s="46" t="s">
        <v>54</v>
      </c>
      <c r="C55" s="47"/>
      <c r="D55" s="28"/>
      <c r="E55" s="26"/>
      <c r="F55" s="26"/>
      <c r="H55" s="26"/>
    </row>
    <row r="56" spans="2:8" ht="15" customHeight="1" thickBot="1">
      <c r="B56" s="48" t="s">
        <v>55</v>
      </c>
      <c r="C56" s="25">
        <f>C29+C30</f>
        <v>24812623.740197521</v>
      </c>
      <c r="D56" s="28"/>
      <c r="E56" s="26"/>
      <c r="F56" s="26"/>
      <c r="H56" s="26"/>
    </row>
    <row r="57" spans="2:8" ht="15" customHeight="1">
      <c r="B57" s="24" t="s">
        <v>56</v>
      </c>
      <c r="C57" s="49"/>
      <c r="D57" s="17"/>
      <c r="E57" s="26"/>
      <c r="F57" s="26"/>
      <c r="H57" s="26"/>
    </row>
    <row r="58" spans="2:8" ht="15" customHeight="1">
      <c r="B58" s="19" t="s">
        <v>57</v>
      </c>
      <c r="C58" s="50"/>
      <c r="D58" s="17"/>
      <c r="E58" s="26"/>
      <c r="F58" s="26"/>
      <c r="H58" s="26"/>
    </row>
    <row r="59" spans="2:8" ht="15" customHeight="1">
      <c r="B59" s="51" t="s">
        <v>58</v>
      </c>
      <c r="C59" s="52"/>
      <c r="D59" s="17"/>
      <c r="E59" s="26"/>
      <c r="F59" s="26"/>
      <c r="H59" s="26"/>
    </row>
    <row r="60" spans="2:8" ht="15" customHeight="1">
      <c r="B60" s="53" t="s">
        <v>59</v>
      </c>
      <c r="C60" s="50" t="s">
        <v>60</v>
      </c>
      <c r="D60" s="17"/>
      <c r="E60" s="26"/>
      <c r="F60" s="26"/>
      <c r="H60" s="26"/>
    </row>
    <row r="61" spans="2:8" ht="15" customHeight="1">
      <c r="B61" s="19" t="s">
        <v>61</v>
      </c>
      <c r="C61" s="50" t="s">
        <v>60</v>
      </c>
      <c r="D61" s="17"/>
      <c r="E61" s="26"/>
      <c r="F61" s="26"/>
      <c r="H61" s="26"/>
    </row>
    <row r="62" spans="2:8" ht="15" customHeight="1">
      <c r="B62" s="51" t="s">
        <v>62</v>
      </c>
      <c r="C62" s="52" t="s">
        <v>60</v>
      </c>
      <c r="D62" s="17"/>
      <c r="E62" s="26"/>
      <c r="F62" s="26"/>
      <c r="H62" s="26"/>
    </row>
    <row r="63" spans="2:8" ht="15" customHeight="1">
      <c r="B63" s="53" t="s">
        <v>63</v>
      </c>
      <c r="C63" s="50" t="s">
        <v>60</v>
      </c>
      <c r="D63" s="17"/>
      <c r="E63" s="26"/>
      <c r="F63" s="26"/>
      <c r="H63" s="26"/>
    </row>
    <row r="64" spans="2:8" ht="15" customHeight="1">
      <c r="B64" s="19" t="s">
        <v>64</v>
      </c>
      <c r="C64" s="50" t="s">
        <v>60</v>
      </c>
      <c r="D64" s="17"/>
      <c r="E64" s="26"/>
      <c r="F64" s="26"/>
      <c r="H64" s="26"/>
    </row>
    <row r="65" spans="1:9" ht="15" customHeight="1">
      <c r="B65" s="51" t="s">
        <v>65</v>
      </c>
      <c r="C65" s="52" t="s">
        <v>60</v>
      </c>
      <c r="D65" s="17"/>
      <c r="E65" s="26"/>
      <c r="F65" s="26"/>
      <c r="H65" s="26"/>
    </row>
    <row r="66" spans="1:9" ht="15" customHeight="1">
      <c r="B66" s="53" t="s">
        <v>66</v>
      </c>
      <c r="C66" s="50" t="s">
        <v>60</v>
      </c>
      <c r="D66" s="17"/>
      <c r="E66" s="26"/>
      <c r="F66" s="26"/>
      <c r="H66" s="26"/>
    </row>
    <row r="67" spans="1:9" ht="15" customHeight="1">
      <c r="B67" s="19" t="s">
        <v>67</v>
      </c>
      <c r="C67" s="50" t="s">
        <v>60</v>
      </c>
      <c r="D67" s="17"/>
      <c r="E67" s="26"/>
      <c r="F67" s="26"/>
      <c r="H67" s="26"/>
    </row>
    <row r="68" spans="1:9" ht="15" customHeight="1">
      <c r="B68" s="51" t="s">
        <v>68</v>
      </c>
      <c r="C68" s="52" t="s">
        <v>60</v>
      </c>
      <c r="D68" s="17"/>
      <c r="E68" s="26"/>
      <c r="F68" s="26"/>
      <c r="H68" s="26"/>
    </row>
    <row r="69" spans="1:9" ht="15" customHeight="1">
      <c r="B69" s="53" t="s">
        <v>69</v>
      </c>
      <c r="C69" s="50" t="s">
        <v>60</v>
      </c>
      <c r="D69" s="17"/>
      <c r="E69" s="26"/>
      <c r="F69" s="26"/>
      <c r="H69" s="26"/>
    </row>
    <row r="70" spans="1:9" ht="15" customHeight="1">
      <c r="B70" s="19" t="s">
        <v>70</v>
      </c>
      <c r="C70" s="50" t="s">
        <v>60</v>
      </c>
      <c r="D70" s="17"/>
      <c r="E70" s="26"/>
      <c r="F70" s="26"/>
      <c r="H70" s="26"/>
    </row>
    <row r="71" spans="1:9" ht="15" customHeight="1" thickBot="1">
      <c r="B71" s="29" t="s">
        <v>71</v>
      </c>
      <c r="C71" s="54" t="s">
        <v>60</v>
      </c>
      <c r="D71" s="17"/>
      <c r="E71" s="26"/>
      <c r="F71" s="26"/>
      <c r="H71" s="26"/>
    </row>
    <row r="72" spans="1:9" ht="15" customHeight="1">
      <c r="B72" s="19" t="s">
        <v>72</v>
      </c>
      <c r="C72" s="55">
        <v>0.68689999999999996</v>
      </c>
      <c r="D72" s="17"/>
      <c r="E72" s="26"/>
      <c r="F72" s="26"/>
      <c r="H72" s="26"/>
    </row>
    <row r="73" spans="1:9" ht="15" customHeight="1">
      <c r="B73" s="19" t="s">
        <v>73</v>
      </c>
      <c r="C73" s="56">
        <v>14.25</v>
      </c>
      <c r="D73" s="17"/>
      <c r="E73" s="26"/>
      <c r="F73" s="26"/>
      <c r="H73" s="26"/>
    </row>
    <row r="74" spans="1:9" ht="15" customHeight="1">
      <c r="B74" s="19" t="s">
        <v>74</v>
      </c>
      <c r="C74" s="57">
        <v>171</v>
      </c>
      <c r="D74" s="17"/>
      <c r="E74" s="26"/>
      <c r="F74" s="26"/>
      <c r="H74" s="26"/>
    </row>
    <row r="75" spans="1:9" ht="15" customHeight="1" thickBot="1">
      <c r="B75" s="29" t="s">
        <v>75</v>
      </c>
      <c r="C75" s="58">
        <v>5.8799999999999998E-2</v>
      </c>
      <c r="D75" s="17"/>
      <c r="E75" s="26"/>
      <c r="F75" s="26"/>
      <c r="H75" s="26"/>
    </row>
    <row r="77" spans="1:9" ht="15" customHeight="1">
      <c r="A77" s="170" t="s">
        <v>76</v>
      </c>
      <c r="B77" s="170"/>
      <c r="C77" s="170"/>
      <c r="D77" s="170"/>
      <c r="E77" s="170"/>
    </row>
    <row r="78" spans="1:9" ht="15" customHeight="1">
      <c r="A78" s="59" t="s">
        <v>77</v>
      </c>
      <c r="B78" s="59" t="s">
        <v>78</v>
      </c>
      <c r="C78" s="59" t="s">
        <v>79</v>
      </c>
      <c r="D78" s="59" t="s">
        <v>80</v>
      </c>
      <c r="E78" s="59" t="s">
        <v>81</v>
      </c>
      <c r="H78" s="26"/>
      <c r="I78" s="26"/>
    </row>
    <row r="79" spans="1:9" s="64" customFormat="1" ht="12">
      <c r="A79" s="60">
        <v>135922</v>
      </c>
      <c r="B79" s="61">
        <v>6494</v>
      </c>
      <c r="C79" s="61" t="s">
        <v>82</v>
      </c>
      <c r="D79" s="62">
        <v>366399.05647658592</v>
      </c>
      <c r="E79" s="62">
        <v>366399.05647658592</v>
      </c>
      <c r="F79" s="63"/>
      <c r="H79" s="63"/>
      <c r="I79" s="63"/>
    </row>
    <row r="80" spans="1:9" s="64" customFormat="1" ht="12">
      <c r="A80" s="60">
        <v>135688</v>
      </c>
      <c r="B80" s="61">
        <v>6451</v>
      </c>
      <c r="C80" s="61" t="s">
        <v>83</v>
      </c>
      <c r="D80" s="62">
        <v>361589.64626493643</v>
      </c>
      <c r="E80" s="62">
        <v>361589.64626493643</v>
      </c>
      <c r="F80" s="63"/>
      <c r="H80" s="63"/>
      <c r="I80" s="63"/>
    </row>
    <row r="81" spans="1:9" s="64" customFormat="1" ht="12">
      <c r="A81" s="60">
        <v>136446</v>
      </c>
      <c r="B81" s="61">
        <v>5429</v>
      </c>
      <c r="C81" s="61" t="s">
        <v>84</v>
      </c>
      <c r="D81" s="62">
        <v>357779.83999999985</v>
      </c>
      <c r="E81" s="62">
        <v>357779.83999999985</v>
      </c>
      <c r="F81" s="63"/>
      <c r="H81" s="63"/>
      <c r="I81" s="63"/>
    </row>
    <row r="82" spans="1:9" s="64" customFormat="1" ht="12">
      <c r="A82" s="60">
        <v>135667</v>
      </c>
      <c r="B82" s="61">
        <v>6402</v>
      </c>
      <c r="C82" s="61" t="s">
        <v>85</v>
      </c>
      <c r="D82" s="62">
        <v>350463.31025299587</v>
      </c>
      <c r="E82" s="62">
        <v>350463.31025299587</v>
      </c>
      <c r="F82" s="63"/>
      <c r="H82" s="63"/>
      <c r="I82" s="63"/>
    </row>
    <row r="83" spans="1:9" s="64" customFormat="1" ht="12">
      <c r="A83" s="60">
        <v>136054</v>
      </c>
      <c r="B83" s="61">
        <v>5412</v>
      </c>
      <c r="C83" s="61" t="s">
        <v>86</v>
      </c>
      <c r="D83" s="62">
        <v>336310.40470067027</v>
      </c>
      <c r="E83" s="62">
        <v>336310.40470067027</v>
      </c>
      <c r="F83" s="63"/>
      <c r="H83" s="63"/>
      <c r="I83" s="63"/>
    </row>
    <row r="84" spans="1:9" s="64" customFormat="1" ht="12">
      <c r="A84" s="60">
        <v>135654</v>
      </c>
      <c r="B84" s="61">
        <v>6379</v>
      </c>
      <c r="C84" s="61" t="s">
        <v>87</v>
      </c>
      <c r="D84" s="62">
        <v>335978.93012222566</v>
      </c>
      <c r="E84" s="62">
        <v>335978.93012222566</v>
      </c>
      <c r="F84" s="63"/>
      <c r="H84" s="63"/>
      <c r="I84" s="63"/>
    </row>
    <row r="85" spans="1:9" s="64" customFormat="1" ht="12">
      <c r="A85" s="60">
        <v>135924</v>
      </c>
      <c r="B85" s="61">
        <v>6498</v>
      </c>
      <c r="C85" s="61" t="s">
        <v>88</v>
      </c>
      <c r="D85" s="62">
        <v>335837.84935629903</v>
      </c>
      <c r="E85" s="62">
        <v>335837.84935629903</v>
      </c>
      <c r="F85" s="63"/>
      <c r="H85" s="63"/>
      <c r="I85" s="63"/>
    </row>
    <row r="86" spans="1:9" s="64" customFormat="1" ht="12">
      <c r="A86" s="60">
        <v>135652</v>
      </c>
      <c r="B86" s="61">
        <v>6414</v>
      </c>
      <c r="C86" s="61" t="s">
        <v>89</v>
      </c>
      <c r="D86" s="62">
        <v>333730.53242599563</v>
      </c>
      <c r="E86" s="62">
        <v>333730.53242599563</v>
      </c>
      <c r="F86" s="63"/>
      <c r="H86" s="63"/>
      <c r="I86" s="63"/>
    </row>
    <row r="87" spans="1:9" s="64" customFormat="1" ht="12">
      <c r="A87" s="60">
        <v>135923</v>
      </c>
      <c r="B87" s="61">
        <v>6497</v>
      </c>
      <c r="C87" s="61" t="s">
        <v>90</v>
      </c>
      <c r="D87" s="62">
        <v>332838.56625068688</v>
      </c>
      <c r="E87" s="62">
        <v>332838.56625068688</v>
      </c>
      <c r="F87" s="63"/>
      <c r="H87" s="63"/>
      <c r="I87" s="63"/>
    </row>
    <row r="88" spans="1:9" s="64" customFormat="1" ht="12">
      <c r="A88" s="60">
        <v>135616</v>
      </c>
      <c r="B88" s="61">
        <v>6399</v>
      </c>
      <c r="C88" s="61" t="s">
        <v>91</v>
      </c>
      <c r="D88" s="62">
        <v>330472.08514200972</v>
      </c>
      <c r="E88" s="62">
        <v>326597.26514200971</v>
      </c>
      <c r="F88" s="63"/>
      <c r="H88" s="63"/>
      <c r="I88" s="63"/>
    </row>
    <row r="89" spans="1:9" ht="15" customHeight="1">
      <c r="A89" s="65"/>
      <c r="B89" s="66"/>
      <c r="C89" s="67" t="s">
        <v>92</v>
      </c>
      <c r="D89" s="68">
        <v>3441400.220992405</v>
      </c>
      <c r="E89" s="68">
        <v>3437525.4009924047</v>
      </c>
    </row>
    <row r="91" spans="1:9" s="69" customFormat="1" ht="15" customHeight="1">
      <c r="B91" s="171" t="s">
        <v>93</v>
      </c>
      <c r="C91" s="172"/>
      <c r="D91" s="13"/>
      <c r="H91" s="70"/>
      <c r="I91" s="70"/>
    </row>
    <row r="92" spans="1:9" s="69" customFormat="1" ht="15" customHeight="1">
      <c r="B92" s="71" t="s">
        <v>32</v>
      </c>
      <c r="C92" s="72">
        <v>2025008.2511593902</v>
      </c>
      <c r="D92" s="13"/>
      <c r="H92" s="70"/>
      <c r="I92" s="70"/>
    </row>
    <row r="93" spans="1:9" s="69" customFormat="1" ht="15" customHeight="1">
      <c r="B93" s="71" t="s">
        <v>33</v>
      </c>
      <c r="C93" s="72">
        <v>0</v>
      </c>
      <c r="D93" s="13"/>
      <c r="H93" s="70"/>
      <c r="I93" s="70"/>
    </row>
    <row r="94" spans="1:9" s="69" customFormat="1" ht="15" customHeight="1">
      <c r="B94" s="71" t="s">
        <v>34</v>
      </c>
      <c r="C94" s="72">
        <v>0</v>
      </c>
      <c r="D94" s="13"/>
      <c r="H94" s="70"/>
      <c r="I94" s="70"/>
    </row>
    <row r="95" spans="1:9" s="69" customFormat="1" ht="15" customHeight="1">
      <c r="B95" s="71" t="s">
        <v>35</v>
      </c>
      <c r="C95" s="72">
        <v>0</v>
      </c>
      <c r="D95" s="13"/>
      <c r="H95" s="70"/>
      <c r="I95" s="70"/>
    </row>
    <row r="96" spans="1:9" s="69" customFormat="1" ht="15" customHeight="1">
      <c r="B96" s="71" t="s">
        <v>36</v>
      </c>
      <c r="C96" s="72">
        <v>0</v>
      </c>
      <c r="D96" s="13"/>
      <c r="H96" s="70"/>
      <c r="I96" s="70"/>
    </row>
    <row r="97" spans="2:9" s="69" customFormat="1" ht="15" customHeight="1">
      <c r="B97" s="71" t="s">
        <v>37</v>
      </c>
      <c r="C97" s="72">
        <v>0</v>
      </c>
      <c r="D97" s="13"/>
      <c r="H97" s="70"/>
      <c r="I97" s="70"/>
    </row>
    <row r="98" spans="2:9" s="69" customFormat="1" ht="15" customHeight="1">
      <c r="B98" s="71" t="s">
        <v>38</v>
      </c>
      <c r="C98" s="72">
        <v>0</v>
      </c>
      <c r="D98" s="13"/>
      <c r="H98" s="70"/>
      <c r="I98" s="70"/>
    </row>
    <row r="99" spans="2:9" s="69" customFormat="1" ht="15" customHeight="1">
      <c r="B99" s="73"/>
      <c r="C99" s="73"/>
      <c r="F99" s="70"/>
      <c r="H99" s="70"/>
      <c r="I99" s="70"/>
    </row>
    <row r="100" spans="2:9" s="69" customFormat="1" ht="15" customHeight="1">
      <c r="B100" s="74" t="s">
        <v>94</v>
      </c>
      <c r="C100" s="75">
        <f>SUM(C92:C98)</f>
        <v>2025008.2511593902</v>
      </c>
      <c r="F100" s="70"/>
      <c r="H100" s="70"/>
      <c r="I100" s="70"/>
    </row>
    <row r="101" spans="2:9" ht="15" customHeight="1">
      <c r="E101" s="12"/>
    </row>
    <row r="102" spans="2:9" ht="15" customHeight="1">
      <c r="B102" s="161" t="s">
        <v>95</v>
      </c>
      <c r="C102" s="161"/>
      <c r="D102" s="161"/>
      <c r="E102" s="161"/>
    </row>
    <row r="103" spans="2:9" ht="15" customHeight="1">
      <c r="B103" s="76" t="s">
        <v>95</v>
      </c>
      <c r="C103" s="59" t="s">
        <v>96</v>
      </c>
      <c r="D103" s="59" t="s">
        <v>81</v>
      </c>
      <c r="E103" s="59" t="s">
        <v>97</v>
      </c>
    </row>
    <row r="104" spans="2:9" ht="15" customHeight="1">
      <c r="B104" s="71" t="s">
        <v>98</v>
      </c>
      <c r="C104" s="77">
        <f>SUMIFS(Planilha4!G:G,Planilha4!F:F,Template!B104)</f>
        <v>28580.779999999995</v>
      </c>
      <c r="D104" s="77">
        <f>SUMIFS(Planilha4!H:H,Planilha4!F:F,Template!B104)</f>
        <v>1996427.4711593906</v>
      </c>
      <c r="E104" s="77">
        <f>SUMIFS(Planilha4!C:C,Planilha4!F:F,Template!B104)</f>
        <v>2025008.2511593902</v>
      </c>
    </row>
    <row r="105" spans="2:9" ht="15" customHeight="1">
      <c r="B105" s="71" t="s">
        <v>99</v>
      </c>
      <c r="C105" s="77">
        <f>SUMIFS(Planilha4!G:G,Planilha4!F:F,Template!B105)</f>
        <v>0</v>
      </c>
      <c r="D105" s="77">
        <f>SUMIFS(Planilha4!H:H,Planilha4!F:F,Template!B105)</f>
        <v>0</v>
      </c>
      <c r="E105" s="77">
        <f>SUMIFS(Planilha4!C:C,Planilha4!F:F,Template!B105)</f>
        <v>0</v>
      </c>
    </row>
    <row r="106" spans="2:9" ht="15" customHeight="1">
      <c r="B106" s="71" t="s">
        <v>100</v>
      </c>
      <c r="C106" s="77">
        <v>0</v>
      </c>
      <c r="D106" s="77">
        <v>0</v>
      </c>
      <c r="E106" s="77">
        <v>0</v>
      </c>
    </row>
    <row r="107" spans="2:9" ht="15" customHeight="1">
      <c r="B107" s="71" t="s">
        <v>101</v>
      </c>
      <c r="C107" s="77">
        <v>0</v>
      </c>
      <c r="D107" s="77">
        <v>0</v>
      </c>
      <c r="E107" s="77">
        <v>0</v>
      </c>
    </row>
    <row r="108" spans="2:9" ht="15" customHeight="1">
      <c r="B108" s="71" t="s">
        <v>102</v>
      </c>
      <c r="C108" s="77">
        <v>0</v>
      </c>
      <c r="D108" s="77">
        <v>0</v>
      </c>
      <c r="E108" s="77">
        <v>0</v>
      </c>
    </row>
    <row r="109" spans="2:9" ht="15" customHeight="1">
      <c r="B109" s="71" t="s">
        <v>103</v>
      </c>
      <c r="C109" s="77">
        <v>0</v>
      </c>
      <c r="D109" s="77">
        <v>0</v>
      </c>
      <c r="E109" s="77">
        <v>0</v>
      </c>
    </row>
    <row r="110" spans="2:9" ht="15" customHeight="1">
      <c r="B110" s="71" t="s">
        <v>104</v>
      </c>
      <c r="C110" s="77">
        <v>0</v>
      </c>
      <c r="D110" s="77">
        <v>0</v>
      </c>
      <c r="E110" s="77">
        <v>0</v>
      </c>
    </row>
    <row r="111" spans="2:9" ht="15" customHeight="1">
      <c r="B111" s="73"/>
      <c r="C111" s="73"/>
      <c r="D111" s="73"/>
      <c r="E111" s="22"/>
    </row>
    <row r="112" spans="2:9" ht="15" customHeight="1">
      <c r="B112" s="74" t="s">
        <v>94</v>
      </c>
      <c r="C112" s="75">
        <f>SUM(C104:C110)</f>
        <v>28580.779999999995</v>
      </c>
      <c r="D112" s="75">
        <f>SUM(D104:D110)</f>
        <v>1996427.4711593906</v>
      </c>
      <c r="E112" s="75">
        <f>SUM(E104:E110)</f>
        <v>2025008.2511593902</v>
      </c>
    </row>
    <row r="115" spans="3:3" ht="15" customHeight="1">
      <c r="C115" s="78"/>
    </row>
    <row r="116" spans="3:3" ht="15" customHeight="1">
      <c r="C116" s="79"/>
    </row>
  </sheetData>
  <mergeCells count="7">
    <mergeCell ref="B102:E102"/>
    <mergeCell ref="B2:C2"/>
    <mergeCell ref="B3:C4"/>
    <mergeCell ref="E9:E12"/>
    <mergeCell ref="A33:A39"/>
    <mergeCell ref="A77:E77"/>
    <mergeCell ref="B91:C9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showGridLines="0" topLeftCell="A2" workbookViewId="0"/>
  </sheetViews>
  <sheetFormatPr defaultRowHeight="15"/>
  <cols>
    <col min="1" max="1" width="0.140625" customWidth="1"/>
    <col min="2" max="2" width="1" customWidth="1"/>
    <col min="3" max="3" width="31.140625" customWidth="1"/>
    <col min="4" max="4" width="26" customWidth="1"/>
    <col min="5" max="5" width="2" customWidth="1"/>
    <col min="6" max="6" width="21.5703125" customWidth="1"/>
    <col min="7" max="7" width="255" customWidth="1"/>
  </cols>
  <sheetData>
    <row r="1" spans="1:7" ht="0.6" customHeight="1">
      <c r="A1" s="1"/>
      <c r="B1" s="1"/>
      <c r="C1" s="1"/>
      <c r="D1" s="1"/>
      <c r="E1" s="1"/>
      <c r="F1" s="1"/>
      <c r="G1" s="1"/>
    </row>
    <row r="2" spans="1:7" ht="9.75" customHeight="1">
      <c r="A2" s="1"/>
      <c r="B2" s="1"/>
      <c r="C2" s="186"/>
      <c r="D2" s="1"/>
      <c r="E2" s="1"/>
      <c r="F2" s="1"/>
      <c r="G2" s="1"/>
    </row>
    <row r="3" spans="1:7" ht="14.85" customHeight="1">
      <c r="A3" s="1"/>
      <c r="B3" s="1"/>
      <c r="C3" s="186"/>
      <c r="D3" s="1"/>
      <c r="E3" s="187" t="s">
        <v>105</v>
      </c>
      <c r="F3" s="186"/>
      <c r="G3" s="1"/>
    </row>
    <row r="4" spans="1:7" ht="7.35" customHeight="1">
      <c r="A4" s="1"/>
      <c r="B4" s="1"/>
      <c r="C4" s="186"/>
      <c r="D4" s="1"/>
      <c r="E4" s="1"/>
      <c r="F4" s="1"/>
      <c r="G4" s="1"/>
    </row>
    <row r="5" spans="1:7" ht="14.85" customHeight="1">
      <c r="A5" s="1"/>
      <c r="B5" s="1"/>
      <c r="C5" s="1"/>
      <c r="D5" s="1"/>
      <c r="E5" s="1"/>
      <c r="F5" s="1"/>
      <c r="G5" s="1"/>
    </row>
    <row r="6" spans="1:7">
      <c r="A6" s="1"/>
      <c r="B6" s="188" t="s">
        <v>106</v>
      </c>
      <c r="C6" s="174"/>
      <c r="D6" s="174"/>
      <c r="E6" s="175"/>
      <c r="F6" s="2" t="s">
        <v>107</v>
      </c>
      <c r="G6" s="1"/>
    </row>
    <row r="7" spans="1:7">
      <c r="A7" s="1"/>
      <c r="B7" s="189" t="s">
        <v>108</v>
      </c>
      <c r="C7" s="174"/>
      <c r="D7" s="174"/>
      <c r="E7" s="175"/>
      <c r="F7" s="3">
        <v>97</v>
      </c>
      <c r="G7" s="1"/>
    </row>
    <row r="8" spans="1:7">
      <c r="A8" s="1"/>
      <c r="B8" s="176" t="s">
        <v>109</v>
      </c>
      <c r="C8" s="177"/>
      <c r="D8" s="177"/>
      <c r="E8" s="178"/>
      <c r="F8" s="4">
        <v>4</v>
      </c>
      <c r="G8" s="1"/>
    </row>
    <row r="9" spans="1:7" ht="17.100000000000001" customHeight="1">
      <c r="A9" s="1"/>
      <c r="B9" s="182" t="s">
        <v>110</v>
      </c>
      <c r="C9" s="183"/>
      <c r="D9" s="183"/>
      <c r="E9" s="183"/>
      <c r="F9" s="184"/>
      <c r="G9" s="1"/>
    </row>
    <row r="10" spans="1:7">
      <c r="A10" s="1"/>
      <c r="B10" s="173" t="s">
        <v>111</v>
      </c>
      <c r="C10" s="174"/>
      <c r="D10" s="174"/>
      <c r="E10" s="175"/>
      <c r="F10" s="5">
        <v>761442.46</v>
      </c>
      <c r="G10" s="1"/>
    </row>
    <row r="11" spans="1:7">
      <c r="A11" s="1"/>
      <c r="B11" s="173" t="s">
        <v>112</v>
      </c>
      <c r="C11" s="174"/>
      <c r="D11" s="174"/>
      <c r="E11" s="175"/>
      <c r="F11" s="5">
        <v>1110497</v>
      </c>
      <c r="G11" s="1"/>
    </row>
    <row r="12" spans="1:7">
      <c r="A12" s="1"/>
      <c r="B12" s="185" t="s">
        <v>113</v>
      </c>
      <c r="C12" s="174"/>
      <c r="D12" s="174"/>
      <c r="E12" s="175"/>
      <c r="F12" s="6" t="s">
        <v>60</v>
      </c>
      <c r="G12" s="1"/>
    </row>
    <row r="13" spans="1:7">
      <c r="A13" s="1"/>
      <c r="B13" s="173" t="s">
        <v>114</v>
      </c>
      <c r="C13" s="174"/>
      <c r="D13" s="174"/>
      <c r="E13" s="175"/>
      <c r="F13" s="7">
        <v>682959.55</v>
      </c>
      <c r="G13" s="1"/>
    </row>
    <row r="14" spans="1:7">
      <c r="A14" s="1"/>
      <c r="B14" s="173" t="s">
        <v>115</v>
      </c>
      <c r="C14" s="174"/>
      <c r="D14" s="174"/>
      <c r="E14" s="175"/>
      <c r="F14" s="7">
        <v>393746.31</v>
      </c>
      <c r="G14" s="1"/>
    </row>
    <row r="15" spans="1:7">
      <c r="A15" s="1"/>
      <c r="B15" s="176" t="s">
        <v>116</v>
      </c>
      <c r="C15" s="177"/>
      <c r="D15" s="177"/>
      <c r="E15" s="178"/>
      <c r="F15" s="8">
        <v>33791.14</v>
      </c>
      <c r="G15" s="1"/>
    </row>
    <row r="16" spans="1:7" ht="17.100000000000001" customHeight="1">
      <c r="A16" s="1"/>
      <c r="B16" s="179" t="s">
        <v>117</v>
      </c>
      <c r="C16" s="180"/>
      <c r="D16" s="180"/>
      <c r="E16" s="180"/>
      <c r="F16" s="181"/>
      <c r="G16" s="1"/>
    </row>
    <row r="17" spans="1:7">
      <c r="A17" s="1"/>
      <c r="B17" s="173" t="s">
        <v>118</v>
      </c>
      <c r="C17" s="174"/>
      <c r="D17" s="174"/>
      <c r="E17" s="175"/>
      <c r="F17" s="5">
        <v>32892.370000000003</v>
      </c>
      <c r="G17" s="1"/>
    </row>
    <row r="18" spans="1:7">
      <c r="A18" s="1"/>
      <c r="B18" s="173" t="s">
        <v>119</v>
      </c>
      <c r="C18" s="174"/>
      <c r="D18" s="174"/>
      <c r="E18" s="175"/>
      <c r="F18" s="5">
        <v>41263.46</v>
      </c>
      <c r="G18" s="1"/>
    </row>
  </sheetData>
  <mergeCells count="15">
    <mergeCell ref="C2:C4"/>
    <mergeCell ref="E3:F3"/>
    <mergeCell ref="B6:E6"/>
    <mergeCell ref="B7:E7"/>
    <mergeCell ref="B8:E8"/>
    <mergeCell ref="B9:F9"/>
    <mergeCell ref="B10:E10"/>
    <mergeCell ref="B11:E11"/>
    <mergeCell ref="B12:E12"/>
    <mergeCell ref="B13:E13"/>
    <mergeCell ref="B14:E14"/>
    <mergeCell ref="B15:E15"/>
    <mergeCell ref="B16:F16"/>
    <mergeCell ref="B17:E17"/>
    <mergeCell ref="B18:E18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311"/>
  <sheetViews>
    <sheetView showGridLines="0" workbookViewId="0">
      <selection activeCell="A2" sqref="A2"/>
    </sheetView>
  </sheetViews>
  <sheetFormatPr defaultRowHeight="15"/>
  <cols>
    <col min="1" max="1" width="9.28515625" bestFit="1" customWidth="1"/>
    <col min="2" max="2" width="10.7109375" bestFit="1" customWidth="1"/>
    <col min="3" max="3" width="43.5703125" bestFit="1" customWidth="1"/>
    <col min="4" max="4" width="17.42578125" bestFit="1" customWidth="1"/>
    <col min="5" max="5" width="11.28515625" bestFit="1" customWidth="1"/>
    <col min="6" max="6" width="18.5703125" bestFit="1" customWidth="1"/>
    <col min="7" max="7" width="23.7109375" bestFit="1" customWidth="1"/>
    <col min="8" max="8" width="9.28515625" bestFit="1" customWidth="1"/>
    <col min="9" max="9" width="23.85546875" bestFit="1" customWidth="1"/>
    <col min="10" max="10" width="16.42578125" bestFit="1" customWidth="1"/>
    <col min="11" max="11" width="13.42578125" bestFit="1" customWidth="1"/>
    <col min="12" max="12" width="9.5703125" bestFit="1" customWidth="1"/>
    <col min="13" max="13" width="11.5703125" bestFit="1" customWidth="1"/>
    <col min="14" max="14" width="13.42578125" bestFit="1" customWidth="1"/>
    <col min="15" max="15" width="13.28515625" bestFit="1" customWidth="1"/>
    <col min="16" max="16" width="8.85546875" bestFit="1" customWidth="1"/>
    <col min="17" max="17" width="16.5703125" bestFit="1" customWidth="1"/>
    <col min="18" max="18" width="6.85546875" bestFit="1" customWidth="1"/>
    <col min="19" max="19" width="11.5703125" bestFit="1" customWidth="1"/>
    <col min="20" max="20" width="17.42578125" bestFit="1" customWidth="1"/>
    <col min="21" max="21" width="12.7109375" bestFit="1" customWidth="1"/>
    <col min="22" max="22" width="19.5703125" bestFit="1" customWidth="1"/>
    <col min="23" max="23" width="8.85546875" bestFit="1" customWidth="1"/>
    <col min="24" max="24" width="4.140625" bestFit="1" customWidth="1"/>
    <col min="25" max="25" width="4" bestFit="1" customWidth="1"/>
    <col min="26" max="26" width="3.42578125" bestFit="1" customWidth="1"/>
    <col min="27" max="27" width="19" bestFit="1" customWidth="1"/>
    <col min="28" max="28" width="13.28515625" bestFit="1" customWidth="1"/>
    <col min="29" max="29" width="12.140625" bestFit="1" customWidth="1"/>
    <col min="30" max="30" width="11.5703125" bestFit="1" customWidth="1"/>
    <col min="31" max="31" width="22.85546875" bestFit="1" customWidth="1"/>
    <col min="32" max="32" width="14.5703125" bestFit="1" customWidth="1"/>
    <col min="33" max="33" width="13.7109375" bestFit="1" customWidth="1"/>
    <col min="34" max="35" width="13.28515625" bestFit="1" customWidth="1"/>
    <col min="36" max="36" width="11.7109375" bestFit="1" customWidth="1"/>
    <col min="37" max="38" width="35.5703125" bestFit="1" customWidth="1"/>
  </cols>
  <sheetData>
    <row r="1" spans="1:38">
      <c r="N1" s="131">
        <f>SUBTOTAL(9,N3:N311)</f>
        <v>1094756.9400000009</v>
      </c>
      <c r="O1" s="159">
        <v>1173308.94</v>
      </c>
      <c r="Q1" s="160">
        <f>O1-N1</f>
        <v>78551.999999999069</v>
      </c>
      <c r="AA1" s="131">
        <f>SUBTOTAL(9,AA3:AA311)</f>
        <v>821589.89741617104</v>
      </c>
      <c r="AB1" s="131">
        <f>SUBTOTAL(9,AB3:AB311)</f>
        <v>272173.99258382892</v>
      </c>
      <c r="AG1" s="131">
        <f>SUBTOTAL(9,AG3:AG311)</f>
        <v>718.37</v>
      </c>
      <c r="AH1" s="131">
        <f>SUBTOTAL(9,AH3:AH311)</f>
        <v>274.68</v>
      </c>
      <c r="AJ1" s="131">
        <f>SUBTOTAL(9,AJ3:AJ311)</f>
        <v>1094756.9400000009</v>
      </c>
    </row>
    <row r="2" spans="1:38">
      <c r="A2" s="80" t="s">
        <v>120</v>
      </c>
      <c r="B2" s="80" t="s">
        <v>121</v>
      </c>
      <c r="C2" s="80" t="s">
        <v>122</v>
      </c>
      <c r="D2" s="80" t="s">
        <v>123</v>
      </c>
      <c r="E2" s="80" t="s">
        <v>124</v>
      </c>
      <c r="F2" s="80" t="s">
        <v>125</v>
      </c>
      <c r="G2" s="80" t="s">
        <v>126</v>
      </c>
      <c r="H2" s="80" t="s">
        <v>120</v>
      </c>
      <c r="I2" s="80" t="s">
        <v>127</v>
      </c>
      <c r="J2" s="80" t="s">
        <v>128</v>
      </c>
      <c r="K2" s="80" t="s">
        <v>129</v>
      </c>
      <c r="L2" s="80" t="s">
        <v>130</v>
      </c>
      <c r="M2" s="80" t="s">
        <v>131</v>
      </c>
      <c r="N2" s="80" t="s">
        <v>132</v>
      </c>
      <c r="O2" s="80" t="s">
        <v>133</v>
      </c>
      <c r="P2" s="80" t="s">
        <v>134</v>
      </c>
      <c r="Q2" s="80" t="s">
        <v>135</v>
      </c>
      <c r="R2" s="80" t="s">
        <v>136</v>
      </c>
      <c r="S2" s="80" t="s">
        <v>137</v>
      </c>
      <c r="T2" s="80" t="s">
        <v>138</v>
      </c>
      <c r="U2" s="80" t="s">
        <v>139</v>
      </c>
      <c r="V2" s="80" t="s">
        <v>140</v>
      </c>
      <c r="W2" s="80" t="s">
        <v>141</v>
      </c>
      <c r="X2" s="80" t="s">
        <v>142</v>
      </c>
      <c r="Y2" s="80" t="s">
        <v>143</v>
      </c>
      <c r="Z2" s="80" t="s">
        <v>144</v>
      </c>
      <c r="AA2" s="80" t="s">
        <v>145</v>
      </c>
      <c r="AB2" s="80" t="s">
        <v>146</v>
      </c>
      <c r="AC2" s="80" t="s">
        <v>147</v>
      </c>
      <c r="AD2" s="80" t="s">
        <v>148</v>
      </c>
      <c r="AE2" s="80" t="s">
        <v>149</v>
      </c>
      <c r="AF2" s="80" t="s">
        <v>150</v>
      </c>
      <c r="AG2" s="80" t="s">
        <v>151</v>
      </c>
      <c r="AH2" s="80" t="s">
        <v>152</v>
      </c>
      <c r="AI2" s="80" t="s">
        <v>153</v>
      </c>
      <c r="AJ2" s="80" t="s">
        <v>154</v>
      </c>
      <c r="AK2" s="80" t="s">
        <v>155</v>
      </c>
      <c r="AL2" s="80" t="s">
        <v>156</v>
      </c>
    </row>
    <row r="3" spans="1:38">
      <c r="A3" s="82">
        <v>2411855</v>
      </c>
      <c r="B3" s="82">
        <v>6358</v>
      </c>
      <c r="C3" s="82" t="s">
        <v>157</v>
      </c>
      <c r="D3" s="82" t="s">
        <v>158</v>
      </c>
      <c r="E3" s="83">
        <v>0</v>
      </c>
      <c r="F3" s="82" t="s">
        <v>159</v>
      </c>
      <c r="G3" s="82" t="s">
        <v>160</v>
      </c>
      <c r="H3" s="82">
        <v>2411855</v>
      </c>
      <c r="I3" s="84">
        <v>45787</v>
      </c>
      <c r="J3" s="84">
        <v>45789</v>
      </c>
      <c r="K3" s="84">
        <v>45790</v>
      </c>
      <c r="L3" s="82">
        <v>3</v>
      </c>
      <c r="M3" s="85">
        <v>8297.7800000000007</v>
      </c>
      <c r="N3" s="85">
        <v>8297.7800000000007</v>
      </c>
      <c r="O3" s="82" t="s">
        <v>60</v>
      </c>
      <c r="P3" s="85">
        <v>0</v>
      </c>
      <c r="Q3" s="85">
        <v>0</v>
      </c>
      <c r="R3" s="85">
        <v>0</v>
      </c>
      <c r="S3" s="82" t="s">
        <v>60</v>
      </c>
      <c r="T3" s="82" t="s">
        <v>60</v>
      </c>
      <c r="U3" s="82"/>
      <c r="V3" s="82" t="s">
        <v>114</v>
      </c>
      <c r="W3" s="82" t="s">
        <v>161</v>
      </c>
      <c r="X3" s="82" t="s">
        <v>60</v>
      </c>
      <c r="Y3" s="82"/>
      <c r="Z3" s="82"/>
      <c r="AA3" s="85">
        <v>8297.7800000000007</v>
      </c>
      <c r="AB3" s="85">
        <v>0</v>
      </c>
      <c r="AC3" s="82"/>
      <c r="AD3" s="82"/>
      <c r="AE3" s="85">
        <v>0</v>
      </c>
      <c r="AF3" s="82"/>
      <c r="AG3" s="85">
        <v>0</v>
      </c>
      <c r="AH3" s="85">
        <v>0</v>
      </c>
      <c r="AI3" s="82"/>
      <c r="AJ3" s="85">
        <v>8297.7800000000007</v>
      </c>
      <c r="AK3" s="82" t="s">
        <v>162</v>
      </c>
      <c r="AL3" s="82" t="s">
        <v>163</v>
      </c>
    </row>
    <row r="4" spans="1:38">
      <c r="A4" s="82">
        <v>2415689</v>
      </c>
      <c r="B4" s="82">
        <v>6407</v>
      </c>
      <c r="C4" s="82" t="s">
        <v>164</v>
      </c>
      <c r="D4" s="82" t="s">
        <v>165</v>
      </c>
      <c r="E4" s="83">
        <v>0</v>
      </c>
      <c r="F4" s="82" t="s">
        <v>159</v>
      </c>
      <c r="G4" s="82" t="s">
        <v>160</v>
      </c>
      <c r="H4" s="82">
        <v>2415689</v>
      </c>
      <c r="I4" s="84">
        <v>45798</v>
      </c>
      <c r="J4" s="84">
        <v>45789</v>
      </c>
      <c r="K4" s="84">
        <v>45790</v>
      </c>
      <c r="L4" s="82">
        <v>-8</v>
      </c>
      <c r="M4" s="85">
        <v>8101.08</v>
      </c>
      <c r="N4" s="85">
        <v>8101.08</v>
      </c>
      <c r="O4" s="82" t="s">
        <v>60</v>
      </c>
      <c r="P4" s="85">
        <v>0</v>
      </c>
      <c r="Q4" s="85">
        <v>0</v>
      </c>
      <c r="R4" s="85">
        <v>0</v>
      </c>
      <c r="S4" s="82" t="s">
        <v>60</v>
      </c>
      <c r="T4" s="82" t="s">
        <v>60</v>
      </c>
      <c r="U4" s="82"/>
      <c r="V4" s="82" t="s">
        <v>114</v>
      </c>
      <c r="W4" s="82" t="s">
        <v>161</v>
      </c>
      <c r="X4" s="82" t="s">
        <v>60</v>
      </c>
      <c r="Y4" s="82"/>
      <c r="Z4" s="82"/>
      <c r="AA4" s="85">
        <v>8101.08</v>
      </c>
      <c r="AB4" s="85">
        <v>0</v>
      </c>
      <c r="AC4" s="82"/>
      <c r="AD4" s="82"/>
      <c r="AE4" s="85">
        <v>0</v>
      </c>
      <c r="AF4" s="82"/>
      <c r="AG4" s="85">
        <v>0</v>
      </c>
      <c r="AH4" s="85">
        <v>0</v>
      </c>
      <c r="AI4" s="82"/>
      <c r="AJ4" s="85">
        <v>8101.08</v>
      </c>
      <c r="AK4" s="82" t="s">
        <v>162</v>
      </c>
      <c r="AL4" s="82" t="s">
        <v>163</v>
      </c>
    </row>
    <row r="5" spans="1:38">
      <c r="A5" s="82">
        <v>2414682</v>
      </c>
      <c r="B5" s="82">
        <v>6398</v>
      </c>
      <c r="C5" s="82" t="s">
        <v>91</v>
      </c>
      <c r="D5" s="82" t="s">
        <v>166</v>
      </c>
      <c r="E5" s="83">
        <v>0.1003</v>
      </c>
      <c r="F5" s="82" t="s">
        <v>159</v>
      </c>
      <c r="G5" s="82" t="s">
        <v>160</v>
      </c>
      <c r="H5" s="82">
        <v>2414682</v>
      </c>
      <c r="I5" s="84">
        <v>45757</v>
      </c>
      <c r="J5" s="84">
        <v>45785</v>
      </c>
      <c r="K5" s="84">
        <v>45786</v>
      </c>
      <c r="L5" s="82">
        <v>29</v>
      </c>
      <c r="M5" s="85">
        <v>3593.48</v>
      </c>
      <c r="N5" s="85">
        <v>3712.34</v>
      </c>
      <c r="O5" s="82" t="s">
        <v>60</v>
      </c>
      <c r="P5" s="85">
        <v>85.35</v>
      </c>
      <c r="Q5" s="85">
        <v>33.51</v>
      </c>
      <c r="R5" s="85">
        <v>0</v>
      </c>
      <c r="S5" s="82" t="s">
        <v>60</v>
      </c>
      <c r="T5" s="82" t="s">
        <v>60</v>
      </c>
      <c r="U5" s="82"/>
      <c r="V5" s="82" t="s">
        <v>116</v>
      </c>
      <c r="W5" s="82" t="s">
        <v>161</v>
      </c>
      <c r="X5" s="82" t="s">
        <v>60</v>
      </c>
      <c r="Y5" s="82"/>
      <c r="Z5" s="82"/>
      <c r="AA5" s="85">
        <v>1055.52</v>
      </c>
      <c r="AB5" s="85">
        <v>2537.96</v>
      </c>
      <c r="AC5" s="82"/>
      <c r="AD5" s="82"/>
      <c r="AE5" s="85">
        <v>0</v>
      </c>
      <c r="AF5" s="82"/>
      <c r="AG5" s="85">
        <v>85.35</v>
      </c>
      <c r="AH5" s="85">
        <v>33.51</v>
      </c>
      <c r="AI5" s="82"/>
      <c r="AJ5" s="85">
        <v>3712.34</v>
      </c>
      <c r="AK5" s="82" t="s">
        <v>167</v>
      </c>
      <c r="AL5" s="82" t="s">
        <v>163</v>
      </c>
    </row>
    <row r="6" spans="1:38">
      <c r="A6" s="82">
        <v>2414845</v>
      </c>
      <c r="B6" s="82">
        <v>6399</v>
      </c>
      <c r="C6" s="82" t="s">
        <v>91</v>
      </c>
      <c r="D6" s="82" t="s">
        <v>166</v>
      </c>
      <c r="E6" s="83">
        <v>0.1003</v>
      </c>
      <c r="F6" s="82" t="s">
        <v>159</v>
      </c>
      <c r="G6" s="82" t="s">
        <v>160</v>
      </c>
      <c r="H6" s="82">
        <v>2414845</v>
      </c>
      <c r="I6" s="84">
        <v>45757</v>
      </c>
      <c r="J6" s="84">
        <v>45785</v>
      </c>
      <c r="K6" s="84">
        <v>45786</v>
      </c>
      <c r="L6" s="82">
        <v>29</v>
      </c>
      <c r="M6" s="85">
        <v>3772.97</v>
      </c>
      <c r="N6" s="85">
        <v>3897.09</v>
      </c>
      <c r="O6" s="82" t="s">
        <v>60</v>
      </c>
      <c r="P6" s="85">
        <v>88.94</v>
      </c>
      <c r="Q6" s="85">
        <v>35.18</v>
      </c>
      <c r="R6" s="85">
        <v>0</v>
      </c>
      <c r="S6" s="82" t="s">
        <v>60</v>
      </c>
      <c r="T6" s="82" t="s">
        <v>60</v>
      </c>
      <c r="U6" s="82"/>
      <c r="V6" s="82" t="s">
        <v>116</v>
      </c>
      <c r="W6" s="82" t="s">
        <v>161</v>
      </c>
      <c r="X6" s="82" t="s">
        <v>60</v>
      </c>
      <c r="Y6" s="82"/>
      <c r="Z6" s="82"/>
      <c r="AA6" s="85">
        <v>1108.27</v>
      </c>
      <c r="AB6" s="85">
        <v>2664.7</v>
      </c>
      <c r="AC6" s="82"/>
      <c r="AD6" s="82"/>
      <c r="AE6" s="85">
        <v>0</v>
      </c>
      <c r="AF6" s="82"/>
      <c r="AG6" s="85">
        <v>88.94</v>
      </c>
      <c r="AH6" s="85">
        <v>35.18</v>
      </c>
      <c r="AI6" s="82"/>
      <c r="AJ6" s="85">
        <v>3897.09</v>
      </c>
      <c r="AK6" s="82" t="s">
        <v>167</v>
      </c>
      <c r="AL6" s="82" t="s">
        <v>163</v>
      </c>
    </row>
    <row r="7" spans="1:38">
      <c r="A7" s="82">
        <v>2415008</v>
      </c>
      <c r="B7" s="82">
        <v>6400</v>
      </c>
      <c r="C7" s="82" t="s">
        <v>91</v>
      </c>
      <c r="D7" s="82" t="s">
        <v>166</v>
      </c>
      <c r="E7" s="83">
        <v>0.1003</v>
      </c>
      <c r="F7" s="82" t="s">
        <v>159</v>
      </c>
      <c r="G7" s="82" t="s">
        <v>160</v>
      </c>
      <c r="H7" s="82">
        <v>2415008</v>
      </c>
      <c r="I7" s="84">
        <v>45757</v>
      </c>
      <c r="J7" s="84">
        <v>45785</v>
      </c>
      <c r="K7" s="84">
        <v>45786</v>
      </c>
      <c r="L7" s="82">
        <v>29</v>
      </c>
      <c r="M7" s="85">
        <v>3536.98</v>
      </c>
      <c r="N7" s="85">
        <v>3654.18</v>
      </c>
      <c r="O7" s="82" t="s">
        <v>60</v>
      </c>
      <c r="P7" s="85">
        <v>84.22</v>
      </c>
      <c r="Q7" s="85">
        <v>32.979999999999997</v>
      </c>
      <c r="R7" s="85">
        <v>0</v>
      </c>
      <c r="S7" s="82" t="s">
        <v>60</v>
      </c>
      <c r="T7" s="82" t="s">
        <v>60</v>
      </c>
      <c r="U7" s="82"/>
      <c r="V7" s="82" t="s">
        <v>116</v>
      </c>
      <c r="W7" s="82" t="s">
        <v>161</v>
      </c>
      <c r="X7" s="82" t="s">
        <v>60</v>
      </c>
      <c r="Y7" s="82"/>
      <c r="Z7" s="82"/>
      <c r="AA7" s="85">
        <v>1038.95</v>
      </c>
      <c r="AB7" s="85">
        <v>2498.0300000000002</v>
      </c>
      <c r="AC7" s="82"/>
      <c r="AD7" s="82"/>
      <c r="AE7" s="85">
        <v>0</v>
      </c>
      <c r="AF7" s="82"/>
      <c r="AG7" s="85">
        <v>84.22</v>
      </c>
      <c r="AH7" s="85">
        <v>32.979999999999997</v>
      </c>
      <c r="AI7" s="82"/>
      <c r="AJ7" s="85">
        <v>3654.18</v>
      </c>
      <c r="AK7" s="82" t="s">
        <v>167</v>
      </c>
      <c r="AL7" s="82" t="s">
        <v>163</v>
      </c>
    </row>
    <row r="8" spans="1:38">
      <c r="A8" s="82">
        <v>2413846</v>
      </c>
      <c r="B8" s="82">
        <v>6388</v>
      </c>
      <c r="C8" s="82" t="s">
        <v>168</v>
      </c>
      <c r="D8" s="82" t="s">
        <v>169</v>
      </c>
      <c r="E8" s="83">
        <v>0</v>
      </c>
      <c r="F8" s="82" t="s">
        <v>159</v>
      </c>
      <c r="G8" s="82" t="s">
        <v>160</v>
      </c>
      <c r="H8" s="82">
        <v>2413846</v>
      </c>
      <c r="I8" s="84">
        <v>45768</v>
      </c>
      <c r="J8" s="84">
        <v>45806</v>
      </c>
      <c r="K8" s="84">
        <v>45807</v>
      </c>
      <c r="L8" s="82">
        <v>39</v>
      </c>
      <c r="M8" s="85">
        <v>8101.08</v>
      </c>
      <c r="N8" s="85">
        <v>8379.09</v>
      </c>
      <c r="O8" s="82" t="s">
        <v>60</v>
      </c>
      <c r="P8" s="85">
        <v>175.5</v>
      </c>
      <c r="Q8" s="85">
        <v>102.51</v>
      </c>
      <c r="R8" s="85">
        <v>0</v>
      </c>
      <c r="S8" s="82" t="s">
        <v>60</v>
      </c>
      <c r="T8" s="82" t="s">
        <v>60</v>
      </c>
      <c r="U8" s="82"/>
      <c r="V8" s="82" t="s">
        <v>116</v>
      </c>
      <c r="W8" s="82" t="s">
        <v>161</v>
      </c>
      <c r="X8" s="82" t="s">
        <v>60</v>
      </c>
      <c r="Y8" s="82"/>
      <c r="Z8" s="82"/>
      <c r="AA8" s="85">
        <v>8101.08</v>
      </c>
      <c r="AB8" s="85">
        <v>0</v>
      </c>
      <c r="AC8" s="82"/>
      <c r="AD8" s="82"/>
      <c r="AE8" s="85">
        <v>0</v>
      </c>
      <c r="AF8" s="82"/>
      <c r="AG8" s="85">
        <v>175.5</v>
      </c>
      <c r="AH8" s="85">
        <v>102.51</v>
      </c>
      <c r="AI8" s="82"/>
      <c r="AJ8" s="85">
        <v>8379.09</v>
      </c>
      <c r="AK8" s="82" t="s">
        <v>170</v>
      </c>
      <c r="AL8" s="82" t="s">
        <v>163</v>
      </c>
    </row>
    <row r="9" spans="1:38">
      <c r="A9" s="82">
        <v>2413445</v>
      </c>
      <c r="B9" s="82">
        <v>6382</v>
      </c>
      <c r="C9" s="82" t="s">
        <v>171</v>
      </c>
      <c r="D9" s="82" t="s">
        <v>172</v>
      </c>
      <c r="E9" s="83">
        <v>0.1003</v>
      </c>
      <c r="F9" s="82" t="s">
        <v>159</v>
      </c>
      <c r="G9" s="82" t="s">
        <v>160</v>
      </c>
      <c r="H9" s="82">
        <v>2413445</v>
      </c>
      <c r="I9" s="84">
        <v>45798</v>
      </c>
      <c r="J9" s="84">
        <v>45797</v>
      </c>
      <c r="K9" s="84">
        <v>45798</v>
      </c>
      <c r="L9" s="82">
        <v>0</v>
      </c>
      <c r="M9" s="85">
        <v>4246.1400000000003</v>
      </c>
      <c r="N9" s="85">
        <v>4246.1400000000003</v>
      </c>
      <c r="O9" s="82" t="s">
        <v>60</v>
      </c>
      <c r="P9" s="85">
        <v>0</v>
      </c>
      <c r="Q9" s="85">
        <v>0</v>
      </c>
      <c r="R9" s="85">
        <v>0</v>
      </c>
      <c r="S9" s="82" t="s">
        <v>60</v>
      </c>
      <c r="T9" s="82" t="s">
        <v>60</v>
      </c>
      <c r="U9" s="82"/>
      <c r="V9" s="82" t="s">
        <v>114</v>
      </c>
      <c r="W9" s="82" t="s">
        <v>161</v>
      </c>
      <c r="X9" s="82" t="s">
        <v>60</v>
      </c>
      <c r="Y9" s="82"/>
      <c r="Z9" s="82"/>
      <c r="AA9" s="85">
        <v>2070.06</v>
      </c>
      <c r="AB9" s="85">
        <v>2176.08</v>
      </c>
      <c r="AC9" s="82"/>
      <c r="AD9" s="82"/>
      <c r="AE9" s="85">
        <v>0</v>
      </c>
      <c r="AF9" s="82"/>
      <c r="AG9" s="85">
        <v>0</v>
      </c>
      <c r="AH9" s="85">
        <v>0</v>
      </c>
      <c r="AI9" s="82"/>
      <c r="AJ9" s="85">
        <v>4246.1400000000003</v>
      </c>
      <c r="AK9" s="82" t="s">
        <v>162</v>
      </c>
      <c r="AL9" s="82" t="s">
        <v>163</v>
      </c>
    </row>
    <row r="10" spans="1:38">
      <c r="A10" s="82">
        <v>2413520</v>
      </c>
      <c r="B10" s="82">
        <v>6382</v>
      </c>
      <c r="C10" s="82" t="s">
        <v>171</v>
      </c>
      <c r="D10" s="82" t="s">
        <v>172</v>
      </c>
      <c r="E10" s="83">
        <v>0.1003</v>
      </c>
      <c r="F10" s="82" t="s">
        <v>159</v>
      </c>
      <c r="G10" s="82" t="s">
        <v>160</v>
      </c>
      <c r="H10" s="82">
        <v>2413520</v>
      </c>
      <c r="I10" s="84">
        <v>48081</v>
      </c>
      <c r="J10" s="84">
        <v>45797</v>
      </c>
      <c r="K10" s="84">
        <v>45798</v>
      </c>
      <c r="L10" s="82">
        <v>-2283</v>
      </c>
      <c r="M10" s="85">
        <v>2335.9</v>
      </c>
      <c r="N10" s="85">
        <v>2335.9</v>
      </c>
      <c r="O10" s="82" t="s">
        <v>60</v>
      </c>
      <c r="P10" s="85">
        <v>0</v>
      </c>
      <c r="Q10" s="85">
        <v>0</v>
      </c>
      <c r="R10" s="85">
        <v>0</v>
      </c>
      <c r="S10" s="82" t="s">
        <v>60</v>
      </c>
      <c r="T10" s="82" t="s">
        <v>60</v>
      </c>
      <c r="U10" s="82"/>
      <c r="V10" s="82" t="s">
        <v>115</v>
      </c>
      <c r="W10" s="82" t="s">
        <v>161</v>
      </c>
      <c r="X10" s="82" t="s">
        <v>60</v>
      </c>
      <c r="Y10" s="82"/>
      <c r="Z10" s="82"/>
      <c r="AA10" s="85">
        <v>2101.46</v>
      </c>
      <c r="AB10" s="85">
        <v>234.44</v>
      </c>
      <c r="AC10" s="82"/>
      <c r="AD10" s="82"/>
      <c r="AE10" s="85">
        <v>0</v>
      </c>
      <c r="AF10" s="82"/>
      <c r="AG10" s="85">
        <v>0</v>
      </c>
      <c r="AH10" s="85">
        <v>0</v>
      </c>
      <c r="AI10" s="82"/>
      <c r="AJ10" s="85">
        <v>2335.9</v>
      </c>
      <c r="AK10" s="82" t="s">
        <v>173</v>
      </c>
      <c r="AL10" s="82" t="s">
        <v>163</v>
      </c>
    </row>
    <row r="11" spans="1:38">
      <c r="A11" s="82">
        <v>2412002</v>
      </c>
      <c r="B11" s="82">
        <v>6366</v>
      </c>
      <c r="C11" s="82" t="s">
        <v>174</v>
      </c>
      <c r="D11" s="82" t="s">
        <v>175</v>
      </c>
      <c r="E11" s="83">
        <v>0</v>
      </c>
      <c r="F11" s="82" t="s">
        <v>159</v>
      </c>
      <c r="G11" s="82" t="s">
        <v>160</v>
      </c>
      <c r="H11" s="82">
        <v>2412002</v>
      </c>
      <c r="I11" s="84">
        <v>45798</v>
      </c>
      <c r="J11" s="84">
        <v>45797</v>
      </c>
      <c r="K11" s="84">
        <v>45798</v>
      </c>
      <c r="L11" s="82">
        <v>0</v>
      </c>
      <c r="M11" s="85">
        <v>8234.73</v>
      </c>
      <c r="N11" s="85">
        <v>8234.73</v>
      </c>
      <c r="O11" s="82" t="s">
        <v>60</v>
      </c>
      <c r="P11" s="85">
        <v>0</v>
      </c>
      <c r="Q11" s="85">
        <v>0</v>
      </c>
      <c r="R11" s="85">
        <v>0</v>
      </c>
      <c r="S11" s="82" t="s">
        <v>60</v>
      </c>
      <c r="T11" s="82" t="s">
        <v>60</v>
      </c>
      <c r="U11" s="82"/>
      <c r="V11" s="82" t="s">
        <v>114</v>
      </c>
      <c r="W11" s="82" t="s">
        <v>161</v>
      </c>
      <c r="X11" s="82" t="s">
        <v>60</v>
      </c>
      <c r="Y11" s="82"/>
      <c r="Z11" s="82"/>
      <c r="AA11" s="85">
        <v>8234.73</v>
      </c>
      <c r="AB11" s="85">
        <v>0</v>
      </c>
      <c r="AC11" s="82"/>
      <c r="AD11" s="82"/>
      <c r="AE11" s="85">
        <v>0</v>
      </c>
      <c r="AF11" s="82"/>
      <c r="AG11" s="85">
        <v>0</v>
      </c>
      <c r="AH11" s="85">
        <v>0</v>
      </c>
      <c r="AI11" s="82"/>
      <c r="AJ11" s="85">
        <v>8234.73</v>
      </c>
      <c r="AK11" s="82" t="s">
        <v>162</v>
      </c>
      <c r="AL11" s="82" t="s">
        <v>163</v>
      </c>
    </row>
    <row r="12" spans="1:38">
      <c r="A12" s="82">
        <v>2413645</v>
      </c>
      <c r="B12" s="82">
        <v>6385</v>
      </c>
      <c r="C12" s="82" t="s">
        <v>176</v>
      </c>
      <c r="D12" s="82" t="s">
        <v>177</v>
      </c>
      <c r="E12" s="83">
        <v>0</v>
      </c>
      <c r="F12" s="82" t="s">
        <v>159</v>
      </c>
      <c r="G12" s="82" t="s">
        <v>160</v>
      </c>
      <c r="H12" s="82">
        <v>2413645</v>
      </c>
      <c r="I12" s="84">
        <v>45798</v>
      </c>
      <c r="J12" s="84">
        <v>45798</v>
      </c>
      <c r="K12" s="84">
        <v>45799</v>
      </c>
      <c r="L12" s="82">
        <v>1</v>
      </c>
      <c r="M12" s="85">
        <v>8101.08</v>
      </c>
      <c r="N12" s="85">
        <v>8101.08</v>
      </c>
      <c r="O12" s="82" t="s">
        <v>60</v>
      </c>
      <c r="P12" s="85">
        <v>0</v>
      </c>
      <c r="Q12" s="85">
        <v>0</v>
      </c>
      <c r="R12" s="85">
        <v>0</v>
      </c>
      <c r="S12" s="82" t="s">
        <v>60</v>
      </c>
      <c r="T12" s="82" t="s">
        <v>60</v>
      </c>
      <c r="U12" s="82"/>
      <c r="V12" s="82" t="s">
        <v>114</v>
      </c>
      <c r="W12" s="82" t="s">
        <v>161</v>
      </c>
      <c r="X12" s="82" t="s">
        <v>60</v>
      </c>
      <c r="Y12" s="82"/>
      <c r="Z12" s="82"/>
      <c r="AA12" s="85">
        <v>8101.08</v>
      </c>
      <c r="AB12" s="85">
        <v>0</v>
      </c>
      <c r="AC12" s="82"/>
      <c r="AD12" s="82"/>
      <c r="AE12" s="85">
        <v>0</v>
      </c>
      <c r="AF12" s="82"/>
      <c r="AG12" s="85">
        <v>0</v>
      </c>
      <c r="AH12" s="85">
        <v>0</v>
      </c>
      <c r="AI12" s="82"/>
      <c r="AJ12" s="85">
        <v>8101.08</v>
      </c>
      <c r="AK12" s="82" t="s">
        <v>162</v>
      </c>
      <c r="AL12" s="82" t="s">
        <v>163</v>
      </c>
    </row>
    <row r="13" spans="1:38">
      <c r="A13" s="82">
        <v>2414049</v>
      </c>
      <c r="B13" s="82">
        <v>6390</v>
      </c>
      <c r="C13" s="82" t="s">
        <v>178</v>
      </c>
      <c r="D13" s="82" t="s">
        <v>179</v>
      </c>
      <c r="E13" s="83">
        <v>0</v>
      </c>
      <c r="F13" s="82" t="s">
        <v>159</v>
      </c>
      <c r="G13" s="82" t="s">
        <v>160</v>
      </c>
      <c r="H13" s="82">
        <v>2414049</v>
      </c>
      <c r="I13" s="84">
        <v>45787</v>
      </c>
      <c r="J13" s="84">
        <v>45789</v>
      </c>
      <c r="K13" s="84">
        <v>45790</v>
      </c>
      <c r="L13" s="82">
        <v>3</v>
      </c>
      <c r="M13" s="85">
        <v>8379.8799999999992</v>
      </c>
      <c r="N13" s="85">
        <v>8379.8799999999992</v>
      </c>
      <c r="O13" s="82" t="s">
        <v>60</v>
      </c>
      <c r="P13" s="85">
        <v>0</v>
      </c>
      <c r="Q13" s="85">
        <v>0</v>
      </c>
      <c r="R13" s="85">
        <v>0</v>
      </c>
      <c r="S13" s="82" t="s">
        <v>60</v>
      </c>
      <c r="T13" s="82" t="s">
        <v>60</v>
      </c>
      <c r="U13" s="82"/>
      <c r="V13" s="82" t="s">
        <v>114</v>
      </c>
      <c r="W13" s="82" t="s">
        <v>161</v>
      </c>
      <c r="X13" s="82" t="s">
        <v>60</v>
      </c>
      <c r="Y13" s="82"/>
      <c r="Z13" s="82"/>
      <c r="AA13" s="85">
        <v>8379.8799999999992</v>
      </c>
      <c r="AB13" s="85">
        <v>0</v>
      </c>
      <c r="AC13" s="82"/>
      <c r="AD13" s="82"/>
      <c r="AE13" s="85">
        <v>0</v>
      </c>
      <c r="AF13" s="82"/>
      <c r="AG13" s="85">
        <v>0</v>
      </c>
      <c r="AH13" s="85">
        <v>0</v>
      </c>
      <c r="AI13" s="82"/>
      <c r="AJ13" s="85">
        <v>8379.8799999999992</v>
      </c>
      <c r="AK13" s="82" t="s">
        <v>162</v>
      </c>
      <c r="AL13" s="82" t="s">
        <v>163</v>
      </c>
    </row>
    <row r="14" spans="1:38">
      <c r="A14" s="82">
        <v>2413682</v>
      </c>
      <c r="B14" s="82">
        <v>6387</v>
      </c>
      <c r="C14" s="82" t="s">
        <v>180</v>
      </c>
      <c r="D14" s="82" t="s">
        <v>181</v>
      </c>
      <c r="E14" s="83">
        <v>0.1003</v>
      </c>
      <c r="F14" s="82" t="s">
        <v>159</v>
      </c>
      <c r="G14" s="82" t="s">
        <v>160</v>
      </c>
      <c r="H14" s="82">
        <v>2413682</v>
      </c>
      <c r="I14" s="84">
        <v>45787</v>
      </c>
      <c r="J14" s="84">
        <v>45789</v>
      </c>
      <c r="K14" s="84">
        <v>45790</v>
      </c>
      <c r="L14" s="82">
        <v>3</v>
      </c>
      <c r="M14" s="85">
        <v>3491.65</v>
      </c>
      <c r="N14" s="85">
        <v>3491.65</v>
      </c>
      <c r="O14" s="82" t="s">
        <v>60</v>
      </c>
      <c r="P14" s="85">
        <v>0</v>
      </c>
      <c r="Q14" s="85">
        <v>0</v>
      </c>
      <c r="R14" s="85">
        <v>0</v>
      </c>
      <c r="S14" s="82" t="s">
        <v>60</v>
      </c>
      <c r="T14" s="82" t="s">
        <v>60</v>
      </c>
      <c r="U14" s="82"/>
      <c r="V14" s="82" t="s">
        <v>114</v>
      </c>
      <c r="W14" s="82" t="s">
        <v>161</v>
      </c>
      <c r="X14" s="82" t="s">
        <v>60</v>
      </c>
      <c r="Y14" s="82"/>
      <c r="Z14" s="82"/>
      <c r="AA14" s="85">
        <v>1010.26</v>
      </c>
      <c r="AB14" s="85">
        <v>2481.39</v>
      </c>
      <c r="AC14" s="82"/>
      <c r="AD14" s="82"/>
      <c r="AE14" s="85">
        <v>0</v>
      </c>
      <c r="AF14" s="82"/>
      <c r="AG14" s="85">
        <v>0</v>
      </c>
      <c r="AH14" s="85">
        <v>0</v>
      </c>
      <c r="AI14" s="82"/>
      <c r="AJ14" s="85">
        <v>3491.65</v>
      </c>
      <c r="AK14" s="82" t="s">
        <v>162</v>
      </c>
      <c r="AL14" s="82" t="s">
        <v>163</v>
      </c>
    </row>
    <row r="15" spans="1:38">
      <c r="A15" s="82">
        <v>2417695</v>
      </c>
      <c r="B15" s="82">
        <v>6440</v>
      </c>
      <c r="C15" s="82" t="s">
        <v>182</v>
      </c>
      <c r="D15" s="82" t="s">
        <v>183</v>
      </c>
      <c r="E15" s="83">
        <v>0.1003</v>
      </c>
      <c r="F15" s="82" t="s">
        <v>159</v>
      </c>
      <c r="G15" s="82" t="s">
        <v>160</v>
      </c>
      <c r="H15" s="82">
        <v>2417695</v>
      </c>
      <c r="I15" s="84">
        <v>45787</v>
      </c>
      <c r="J15" s="84">
        <v>45789</v>
      </c>
      <c r="K15" s="84">
        <v>45790</v>
      </c>
      <c r="L15" s="82">
        <v>3</v>
      </c>
      <c r="M15" s="85">
        <v>3473.52</v>
      </c>
      <c r="N15" s="85">
        <v>3473.52</v>
      </c>
      <c r="O15" s="82" t="s">
        <v>60</v>
      </c>
      <c r="P15" s="85">
        <v>0</v>
      </c>
      <c r="Q15" s="85">
        <v>0</v>
      </c>
      <c r="R15" s="85">
        <v>0</v>
      </c>
      <c r="S15" s="82" t="s">
        <v>60</v>
      </c>
      <c r="T15" s="82" t="s">
        <v>60</v>
      </c>
      <c r="U15" s="82"/>
      <c r="V15" s="82" t="s">
        <v>114</v>
      </c>
      <c r="W15" s="82" t="s">
        <v>161</v>
      </c>
      <c r="X15" s="82" t="s">
        <v>60</v>
      </c>
      <c r="Y15" s="82"/>
      <c r="Z15" s="82"/>
      <c r="AA15" s="85">
        <v>980.2</v>
      </c>
      <c r="AB15" s="85">
        <v>2493.3200000000002</v>
      </c>
      <c r="AC15" s="82"/>
      <c r="AD15" s="82"/>
      <c r="AE15" s="85">
        <v>0</v>
      </c>
      <c r="AF15" s="82"/>
      <c r="AG15" s="85">
        <v>0</v>
      </c>
      <c r="AH15" s="85">
        <v>0</v>
      </c>
      <c r="AI15" s="82"/>
      <c r="AJ15" s="85">
        <v>3473.52</v>
      </c>
      <c r="AK15" s="82" t="s">
        <v>162</v>
      </c>
      <c r="AL15" s="82" t="s">
        <v>163</v>
      </c>
    </row>
    <row r="16" spans="1:38">
      <c r="A16" s="82">
        <v>2415172</v>
      </c>
      <c r="B16" s="82">
        <v>6401</v>
      </c>
      <c r="C16" s="82" t="s">
        <v>184</v>
      </c>
      <c r="D16" s="82" t="s">
        <v>185</v>
      </c>
      <c r="E16" s="83">
        <v>0.1003</v>
      </c>
      <c r="F16" s="82" t="s">
        <v>159</v>
      </c>
      <c r="G16" s="82" t="s">
        <v>160</v>
      </c>
      <c r="H16" s="82">
        <v>2415172</v>
      </c>
      <c r="I16" s="84">
        <v>45798</v>
      </c>
      <c r="J16" s="84">
        <v>45798</v>
      </c>
      <c r="K16" s="84">
        <v>45799</v>
      </c>
      <c r="L16" s="82">
        <v>1</v>
      </c>
      <c r="M16" s="85">
        <v>4639</v>
      </c>
      <c r="N16" s="85">
        <v>4639</v>
      </c>
      <c r="O16" s="82" t="s">
        <v>60</v>
      </c>
      <c r="P16" s="85">
        <v>0</v>
      </c>
      <c r="Q16" s="85">
        <v>0</v>
      </c>
      <c r="R16" s="85">
        <v>0</v>
      </c>
      <c r="S16" s="82" t="s">
        <v>60</v>
      </c>
      <c r="T16" s="82" t="s">
        <v>60</v>
      </c>
      <c r="U16" s="82"/>
      <c r="V16" s="82" t="s">
        <v>114</v>
      </c>
      <c r="W16" s="82" t="s">
        <v>161</v>
      </c>
      <c r="X16" s="82" t="s">
        <v>60</v>
      </c>
      <c r="Y16" s="82"/>
      <c r="Z16" s="82"/>
      <c r="AA16" s="85">
        <v>2261.5700000000002</v>
      </c>
      <c r="AB16" s="85">
        <v>2377.4299999999998</v>
      </c>
      <c r="AC16" s="82"/>
      <c r="AD16" s="82"/>
      <c r="AE16" s="85">
        <v>0</v>
      </c>
      <c r="AF16" s="82"/>
      <c r="AG16" s="85">
        <v>0</v>
      </c>
      <c r="AH16" s="85">
        <v>0</v>
      </c>
      <c r="AI16" s="82"/>
      <c r="AJ16" s="85">
        <v>4639</v>
      </c>
      <c r="AK16" s="82" t="s">
        <v>162</v>
      </c>
      <c r="AL16" s="82" t="s">
        <v>163</v>
      </c>
    </row>
    <row r="17" spans="1:38">
      <c r="A17" s="82">
        <v>2417282</v>
      </c>
      <c r="B17" s="82">
        <v>6430</v>
      </c>
      <c r="C17" s="82" t="s">
        <v>186</v>
      </c>
      <c r="D17" s="82" t="s">
        <v>187</v>
      </c>
      <c r="E17" s="83">
        <v>0</v>
      </c>
      <c r="F17" s="82" t="s">
        <v>159</v>
      </c>
      <c r="G17" s="82" t="s">
        <v>160</v>
      </c>
      <c r="H17" s="82">
        <v>2417282</v>
      </c>
      <c r="I17" s="84">
        <v>45818</v>
      </c>
      <c r="J17" s="84">
        <v>45806</v>
      </c>
      <c r="K17" s="84">
        <v>45807</v>
      </c>
      <c r="L17" s="82">
        <v>-11</v>
      </c>
      <c r="M17" s="85">
        <v>7826.2</v>
      </c>
      <c r="N17" s="85">
        <v>7826.2</v>
      </c>
      <c r="O17" s="82" t="s">
        <v>60</v>
      </c>
      <c r="P17" s="85">
        <v>0</v>
      </c>
      <c r="Q17" s="85">
        <v>0</v>
      </c>
      <c r="R17" s="85">
        <v>0</v>
      </c>
      <c r="S17" s="82" t="s">
        <v>60</v>
      </c>
      <c r="T17" s="82" t="s">
        <v>60</v>
      </c>
      <c r="U17" s="82"/>
      <c r="V17" s="82" t="s">
        <v>115</v>
      </c>
      <c r="W17" s="82" t="s">
        <v>161</v>
      </c>
      <c r="X17" s="82" t="s">
        <v>60</v>
      </c>
      <c r="Y17" s="82"/>
      <c r="Z17" s="82"/>
      <c r="AA17" s="85">
        <v>7826.2</v>
      </c>
      <c r="AB17" s="85">
        <v>0</v>
      </c>
      <c r="AC17" s="82"/>
      <c r="AD17" s="82"/>
      <c r="AE17" s="85">
        <v>0</v>
      </c>
      <c r="AF17" s="82"/>
      <c r="AG17" s="85">
        <v>0</v>
      </c>
      <c r="AH17" s="85">
        <v>0</v>
      </c>
      <c r="AI17" s="82"/>
      <c r="AJ17" s="85">
        <v>7826.2</v>
      </c>
      <c r="AK17" s="82" t="s">
        <v>39</v>
      </c>
      <c r="AL17" s="82" t="s">
        <v>163</v>
      </c>
    </row>
    <row r="18" spans="1:38">
      <c r="A18" s="82">
        <v>2413885</v>
      </c>
      <c r="B18" s="82">
        <v>6389</v>
      </c>
      <c r="C18" s="82" t="s">
        <v>188</v>
      </c>
      <c r="D18" s="82" t="s">
        <v>189</v>
      </c>
      <c r="E18" s="83">
        <v>0.1003</v>
      </c>
      <c r="F18" s="82" t="s">
        <v>159</v>
      </c>
      <c r="G18" s="82" t="s">
        <v>160</v>
      </c>
      <c r="H18" s="82">
        <v>2413885</v>
      </c>
      <c r="I18" s="84">
        <v>45798</v>
      </c>
      <c r="J18" s="84">
        <v>45798</v>
      </c>
      <c r="K18" s="84">
        <v>45799</v>
      </c>
      <c r="L18" s="82">
        <v>1</v>
      </c>
      <c r="M18" s="85">
        <v>3150.62</v>
      </c>
      <c r="N18" s="85">
        <v>3150.62</v>
      </c>
      <c r="O18" s="82" t="s">
        <v>60</v>
      </c>
      <c r="P18" s="85">
        <v>0</v>
      </c>
      <c r="Q18" s="85">
        <v>0</v>
      </c>
      <c r="R18" s="85">
        <v>0</v>
      </c>
      <c r="S18" s="82" t="s">
        <v>60</v>
      </c>
      <c r="T18" s="82" t="s">
        <v>60</v>
      </c>
      <c r="U18" s="82"/>
      <c r="V18" s="82" t="s">
        <v>114</v>
      </c>
      <c r="W18" s="82" t="s">
        <v>161</v>
      </c>
      <c r="X18" s="82" t="s">
        <v>60</v>
      </c>
      <c r="Y18" s="82"/>
      <c r="Z18" s="82"/>
      <c r="AA18" s="85">
        <v>911.6</v>
      </c>
      <c r="AB18" s="85">
        <v>2239.02</v>
      </c>
      <c r="AC18" s="82"/>
      <c r="AD18" s="82"/>
      <c r="AE18" s="85">
        <v>0</v>
      </c>
      <c r="AF18" s="82"/>
      <c r="AG18" s="85">
        <v>0</v>
      </c>
      <c r="AH18" s="85">
        <v>0</v>
      </c>
      <c r="AI18" s="82"/>
      <c r="AJ18" s="85">
        <v>3150.62</v>
      </c>
      <c r="AK18" s="82" t="s">
        <v>162</v>
      </c>
      <c r="AL18" s="82" t="s">
        <v>163</v>
      </c>
    </row>
    <row r="19" spans="1:38">
      <c r="A19" s="82">
        <v>2416907</v>
      </c>
      <c r="B19" s="82">
        <v>6426</v>
      </c>
      <c r="C19" s="82" t="s">
        <v>190</v>
      </c>
      <c r="D19" s="82" t="s">
        <v>191</v>
      </c>
      <c r="E19" s="83">
        <v>0.1003</v>
      </c>
      <c r="F19" s="82" t="s">
        <v>159</v>
      </c>
      <c r="G19" s="82" t="s">
        <v>160</v>
      </c>
      <c r="H19" s="82">
        <v>2416907</v>
      </c>
      <c r="I19" s="84">
        <v>45787</v>
      </c>
      <c r="J19" s="84">
        <v>45784</v>
      </c>
      <c r="K19" s="84">
        <v>45785</v>
      </c>
      <c r="L19" s="82">
        <v>-2</v>
      </c>
      <c r="M19" s="85">
        <v>2453.09</v>
      </c>
      <c r="N19" s="85">
        <v>2453.09</v>
      </c>
      <c r="O19" s="82" t="s">
        <v>60</v>
      </c>
      <c r="P19" s="85">
        <v>0</v>
      </c>
      <c r="Q19" s="85">
        <v>0</v>
      </c>
      <c r="R19" s="85">
        <v>0</v>
      </c>
      <c r="S19" s="82" t="s">
        <v>60</v>
      </c>
      <c r="T19" s="82" t="s">
        <v>60</v>
      </c>
      <c r="U19" s="82"/>
      <c r="V19" s="82" t="s">
        <v>114</v>
      </c>
      <c r="W19" s="82" t="s">
        <v>161</v>
      </c>
      <c r="X19" s="82" t="s">
        <v>60</v>
      </c>
      <c r="Y19" s="82"/>
      <c r="Z19" s="82"/>
      <c r="AA19" s="85">
        <v>665.18</v>
      </c>
      <c r="AB19" s="85">
        <v>1787.91</v>
      </c>
      <c r="AC19" s="82"/>
      <c r="AD19" s="82"/>
      <c r="AE19" s="85">
        <v>0</v>
      </c>
      <c r="AF19" s="82"/>
      <c r="AG19" s="85">
        <v>0</v>
      </c>
      <c r="AH19" s="85">
        <v>0</v>
      </c>
      <c r="AI19" s="82"/>
      <c r="AJ19" s="85">
        <v>2453.09</v>
      </c>
      <c r="AK19" s="82" t="s">
        <v>162</v>
      </c>
      <c r="AL19" s="82" t="s">
        <v>163</v>
      </c>
    </row>
    <row r="20" spans="1:38">
      <c r="A20" s="82">
        <v>2416908</v>
      </c>
      <c r="B20" s="82">
        <v>6426</v>
      </c>
      <c r="C20" s="82" t="s">
        <v>190</v>
      </c>
      <c r="D20" s="82" t="s">
        <v>191</v>
      </c>
      <c r="E20" s="83">
        <v>0.1003</v>
      </c>
      <c r="F20" s="82" t="s">
        <v>159</v>
      </c>
      <c r="G20" s="82" t="s">
        <v>160</v>
      </c>
      <c r="H20" s="82">
        <v>2416908</v>
      </c>
      <c r="I20" s="84">
        <v>45787</v>
      </c>
      <c r="J20" s="84">
        <v>45785</v>
      </c>
      <c r="K20" s="84">
        <v>45786</v>
      </c>
      <c r="L20" s="82">
        <v>-1</v>
      </c>
      <c r="M20" s="85">
        <v>13870.25</v>
      </c>
      <c r="N20" s="85">
        <v>13870.25</v>
      </c>
      <c r="O20" s="82" t="s">
        <v>60</v>
      </c>
      <c r="P20" s="85">
        <v>0</v>
      </c>
      <c r="Q20" s="85">
        <v>0</v>
      </c>
      <c r="R20" s="85">
        <v>0</v>
      </c>
      <c r="S20" s="82" t="s">
        <v>60</v>
      </c>
      <c r="T20" s="82" t="s">
        <v>60</v>
      </c>
      <c r="U20" s="82"/>
      <c r="V20" s="82" t="s">
        <v>114</v>
      </c>
      <c r="W20" s="82" t="s">
        <v>161</v>
      </c>
      <c r="X20" s="82" t="s">
        <v>60</v>
      </c>
      <c r="Y20" s="82"/>
      <c r="Z20" s="82"/>
      <c r="AA20" s="85">
        <v>4403.18</v>
      </c>
      <c r="AB20" s="85">
        <v>9467.07</v>
      </c>
      <c r="AC20" s="82"/>
      <c r="AD20" s="82"/>
      <c r="AE20" s="85">
        <v>0</v>
      </c>
      <c r="AF20" s="82"/>
      <c r="AG20" s="85">
        <v>0</v>
      </c>
      <c r="AH20" s="85">
        <v>0</v>
      </c>
      <c r="AI20" s="82"/>
      <c r="AJ20" s="85">
        <v>13870.25</v>
      </c>
      <c r="AK20" s="82" t="s">
        <v>162</v>
      </c>
      <c r="AL20" s="82" t="s">
        <v>163</v>
      </c>
    </row>
    <row r="21" spans="1:38">
      <c r="A21" s="82">
        <v>2418282</v>
      </c>
      <c r="B21" s="82">
        <v>6446</v>
      </c>
      <c r="C21" s="82" t="s">
        <v>192</v>
      </c>
      <c r="D21" s="82" t="s">
        <v>193</v>
      </c>
      <c r="E21" s="83">
        <v>0</v>
      </c>
      <c r="F21" s="82" t="s">
        <v>159</v>
      </c>
      <c r="G21" s="82" t="s">
        <v>160</v>
      </c>
      <c r="H21" s="82">
        <v>2418282</v>
      </c>
      <c r="I21" s="84">
        <v>45787</v>
      </c>
      <c r="J21" s="84">
        <v>45789</v>
      </c>
      <c r="K21" s="84">
        <v>45790</v>
      </c>
      <c r="L21" s="82">
        <v>3</v>
      </c>
      <c r="M21" s="85">
        <v>9911.0300000000007</v>
      </c>
      <c r="N21" s="85">
        <v>9911.0300000000007</v>
      </c>
      <c r="O21" s="82" t="s">
        <v>60</v>
      </c>
      <c r="P21" s="85">
        <v>0</v>
      </c>
      <c r="Q21" s="85">
        <v>0</v>
      </c>
      <c r="R21" s="85">
        <v>0</v>
      </c>
      <c r="S21" s="82" t="s">
        <v>60</v>
      </c>
      <c r="T21" s="82" t="s">
        <v>60</v>
      </c>
      <c r="U21" s="82"/>
      <c r="V21" s="82" t="s">
        <v>114</v>
      </c>
      <c r="W21" s="82" t="s">
        <v>161</v>
      </c>
      <c r="X21" s="82" t="s">
        <v>60</v>
      </c>
      <c r="Y21" s="82"/>
      <c r="Z21" s="82"/>
      <c r="AA21" s="85">
        <v>9911.0300000000007</v>
      </c>
      <c r="AB21" s="85">
        <v>0</v>
      </c>
      <c r="AC21" s="82"/>
      <c r="AD21" s="82"/>
      <c r="AE21" s="85">
        <v>0</v>
      </c>
      <c r="AF21" s="82"/>
      <c r="AG21" s="85">
        <v>0</v>
      </c>
      <c r="AH21" s="85">
        <v>0</v>
      </c>
      <c r="AI21" s="82"/>
      <c r="AJ21" s="85">
        <v>9911.0300000000007</v>
      </c>
      <c r="AK21" s="82" t="s">
        <v>162</v>
      </c>
      <c r="AL21" s="82" t="s">
        <v>163</v>
      </c>
    </row>
    <row r="22" spans="1:38">
      <c r="A22" s="82">
        <v>2415436</v>
      </c>
      <c r="B22" s="82">
        <v>6403</v>
      </c>
      <c r="C22" s="82" t="s">
        <v>194</v>
      </c>
      <c r="D22" s="82" t="s">
        <v>195</v>
      </c>
      <c r="E22" s="83">
        <v>0.1003</v>
      </c>
      <c r="F22" s="82" t="s">
        <v>159</v>
      </c>
      <c r="G22" s="82" t="s">
        <v>160</v>
      </c>
      <c r="H22" s="82">
        <v>2415436</v>
      </c>
      <c r="I22" s="84">
        <v>45787</v>
      </c>
      <c r="J22" s="84">
        <v>45789</v>
      </c>
      <c r="K22" s="84">
        <v>45790</v>
      </c>
      <c r="L22" s="82">
        <v>3</v>
      </c>
      <c r="M22" s="85">
        <v>3150.62</v>
      </c>
      <c r="N22" s="85">
        <v>3150.62</v>
      </c>
      <c r="O22" s="82" t="s">
        <v>60</v>
      </c>
      <c r="P22" s="85">
        <v>0</v>
      </c>
      <c r="Q22" s="85">
        <v>0</v>
      </c>
      <c r="R22" s="85">
        <v>0</v>
      </c>
      <c r="S22" s="82" t="s">
        <v>60</v>
      </c>
      <c r="T22" s="82" t="s">
        <v>60</v>
      </c>
      <c r="U22" s="82"/>
      <c r="V22" s="82" t="s">
        <v>114</v>
      </c>
      <c r="W22" s="82" t="s">
        <v>161</v>
      </c>
      <c r="X22" s="82" t="s">
        <v>60</v>
      </c>
      <c r="Y22" s="82"/>
      <c r="Z22" s="82"/>
      <c r="AA22" s="85">
        <v>911.6</v>
      </c>
      <c r="AB22" s="85">
        <v>2239.02</v>
      </c>
      <c r="AC22" s="82"/>
      <c r="AD22" s="82"/>
      <c r="AE22" s="85">
        <v>0</v>
      </c>
      <c r="AF22" s="82"/>
      <c r="AG22" s="85">
        <v>0</v>
      </c>
      <c r="AH22" s="85">
        <v>0</v>
      </c>
      <c r="AI22" s="82"/>
      <c r="AJ22" s="85">
        <v>3150.62</v>
      </c>
      <c r="AK22" s="82" t="s">
        <v>162</v>
      </c>
      <c r="AL22" s="82" t="s">
        <v>163</v>
      </c>
    </row>
    <row r="23" spans="1:38">
      <c r="A23" s="82">
        <v>2412880</v>
      </c>
      <c r="B23" s="82">
        <v>6377</v>
      </c>
      <c r="C23" s="82" t="s">
        <v>196</v>
      </c>
      <c r="D23" s="82" t="s">
        <v>197</v>
      </c>
      <c r="E23" s="83">
        <v>0.1003</v>
      </c>
      <c r="F23" s="82" t="s">
        <v>159</v>
      </c>
      <c r="G23" s="82" t="s">
        <v>160</v>
      </c>
      <c r="H23" s="82">
        <v>2412880</v>
      </c>
      <c r="I23" s="84">
        <v>45798</v>
      </c>
      <c r="J23" s="84">
        <v>45799</v>
      </c>
      <c r="K23" s="84">
        <v>45800</v>
      </c>
      <c r="L23" s="82">
        <v>2</v>
      </c>
      <c r="M23" s="85">
        <v>3150.61</v>
      </c>
      <c r="N23" s="85">
        <v>3214.68</v>
      </c>
      <c r="O23" s="82" t="s">
        <v>60</v>
      </c>
      <c r="P23" s="85">
        <v>63.01</v>
      </c>
      <c r="Q23" s="85">
        <v>1.06</v>
      </c>
      <c r="R23" s="85">
        <v>0</v>
      </c>
      <c r="S23" s="82" t="s">
        <v>60</v>
      </c>
      <c r="T23" s="82" t="s">
        <v>60</v>
      </c>
      <c r="U23" s="82"/>
      <c r="V23" s="82" t="s">
        <v>114</v>
      </c>
      <c r="W23" s="82" t="s">
        <v>161</v>
      </c>
      <c r="X23" s="82" t="s">
        <v>60</v>
      </c>
      <c r="Y23" s="82"/>
      <c r="Z23" s="82"/>
      <c r="AA23" s="85">
        <v>911.59</v>
      </c>
      <c r="AB23" s="85">
        <v>2239.02</v>
      </c>
      <c r="AC23" s="82"/>
      <c r="AD23" s="82"/>
      <c r="AE23" s="85">
        <v>0</v>
      </c>
      <c r="AF23" s="82"/>
      <c r="AG23" s="85">
        <v>63.01</v>
      </c>
      <c r="AH23" s="85">
        <v>1.06</v>
      </c>
      <c r="AI23" s="82"/>
      <c r="AJ23" s="85">
        <v>3214.68</v>
      </c>
      <c r="AK23" s="82" t="s">
        <v>162</v>
      </c>
      <c r="AL23" s="82" t="s">
        <v>163</v>
      </c>
    </row>
    <row r="24" spans="1:38">
      <c r="A24" s="82">
        <v>2412340</v>
      </c>
      <c r="B24" s="82">
        <v>6370</v>
      </c>
      <c r="C24" s="82" t="s">
        <v>198</v>
      </c>
      <c r="D24" s="82" t="s">
        <v>199</v>
      </c>
      <c r="E24" s="83">
        <v>0</v>
      </c>
      <c r="F24" s="82" t="s">
        <v>159</v>
      </c>
      <c r="G24" s="82" t="s">
        <v>160</v>
      </c>
      <c r="H24" s="82">
        <v>2412340</v>
      </c>
      <c r="I24" s="84">
        <v>45787</v>
      </c>
      <c r="J24" s="84">
        <v>45789</v>
      </c>
      <c r="K24" s="84">
        <v>45790</v>
      </c>
      <c r="L24" s="82">
        <v>3</v>
      </c>
      <c r="M24" s="85">
        <v>6500</v>
      </c>
      <c r="N24" s="85">
        <v>6500</v>
      </c>
      <c r="O24" s="82" t="s">
        <v>60</v>
      </c>
      <c r="P24" s="85">
        <v>0</v>
      </c>
      <c r="Q24" s="85">
        <v>0</v>
      </c>
      <c r="R24" s="85">
        <v>0</v>
      </c>
      <c r="S24" s="82" t="s">
        <v>60</v>
      </c>
      <c r="T24" s="82" t="s">
        <v>60</v>
      </c>
      <c r="U24" s="82"/>
      <c r="V24" s="82" t="s">
        <v>114</v>
      </c>
      <c r="W24" s="82" t="s">
        <v>161</v>
      </c>
      <c r="X24" s="82" t="s">
        <v>60</v>
      </c>
      <c r="Y24" s="82"/>
      <c r="Z24" s="82"/>
      <c r="AA24" s="85">
        <v>6500</v>
      </c>
      <c r="AB24" s="85">
        <v>0</v>
      </c>
      <c r="AC24" s="82"/>
      <c r="AD24" s="82"/>
      <c r="AE24" s="85">
        <v>0</v>
      </c>
      <c r="AF24" s="82"/>
      <c r="AG24" s="85">
        <v>0</v>
      </c>
      <c r="AH24" s="85">
        <v>0</v>
      </c>
      <c r="AI24" s="82"/>
      <c r="AJ24" s="85">
        <v>6500</v>
      </c>
      <c r="AK24" s="82" t="s">
        <v>162</v>
      </c>
      <c r="AL24" s="82" t="s">
        <v>163</v>
      </c>
    </row>
    <row r="25" spans="1:38">
      <c r="A25" s="82">
        <v>2417087</v>
      </c>
      <c r="B25" s="82">
        <v>6427</v>
      </c>
      <c r="C25" s="82" t="s">
        <v>200</v>
      </c>
      <c r="D25" s="82" t="s">
        <v>201</v>
      </c>
      <c r="E25" s="83">
        <v>0.1003</v>
      </c>
      <c r="F25" s="82" t="s">
        <v>159</v>
      </c>
      <c r="G25" s="82" t="s">
        <v>160</v>
      </c>
      <c r="H25" s="82">
        <v>2417087</v>
      </c>
      <c r="I25" s="84">
        <v>45798</v>
      </c>
      <c r="J25" s="84">
        <v>45796</v>
      </c>
      <c r="K25" s="84">
        <v>45797</v>
      </c>
      <c r="L25" s="82">
        <v>-1</v>
      </c>
      <c r="M25" s="85">
        <v>2546.34</v>
      </c>
      <c r="N25" s="85">
        <v>2546.34</v>
      </c>
      <c r="O25" s="82" t="s">
        <v>60</v>
      </c>
      <c r="P25" s="85">
        <v>0</v>
      </c>
      <c r="Q25" s="85">
        <v>0</v>
      </c>
      <c r="R25" s="85">
        <v>0</v>
      </c>
      <c r="S25" s="82" t="s">
        <v>60</v>
      </c>
      <c r="T25" s="82" t="s">
        <v>60</v>
      </c>
      <c r="U25" s="82"/>
      <c r="V25" s="82" t="s">
        <v>114</v>
      </c>
      <c r="W25" s="82" t="s">
        <v>161</v>
      </c>
      <c r="X25" s="82" t="s">
        <v>60</v>
      </c>
      <c r="Y25" s="82"/>
      <c r="Z25" s="82"/>
      <c r="AA25" s="85">
        <v>730.64</v>
      </c>
      <c r="AB25" s="85">
        <v>1815.7</v>
      </c>
      <c r="AC25" s="82"/>
      <c r="AD25" s="82"/>
      <c r="AE25" s="85">
        <v>0</v>
      </c>
      <c r="AF25" s="82"/>
      <c r="AG25" s="85">
        <v>0</v>
      </c>
      <c r="AH25" s="85">
        <v>0</v>
      </c>
      <c r="AI25" s="82"/>
      <c r="AJ25" s="85">
        <v>2546.34</v>
      </c>
      <c r="AK25" s="82" t="s">
        <v>162</v>
      </c>
      <c r="AL25" s="82" t="s">
        <v>163</v>
      </c>
    </row>
    <row r="26" spans="1:38">
      <c r="A26" s="82">
        <v>2417247</v>
      </c>
      <c r="B26" s="82">
        <v>6427</v>
      </c>
      <c r="C26" s="82" t="s">
        <v>200</v>
      </c>
      <c r="D26" s="82" t="s">
        <v>201</v>
      </c>
      <c r="E26" s="83">
        <v>0.1003</v>
      </c>
      <c r="F26" s="82" t="s">
        <v>159</v>
      </c>
      <c r="G26" s="82" t="s">
        <v>160</v>
      </c>
      <c r="H26" s="82">
        <v>2417247</v>
      </c>
      <c r="I26" s="84">
        <v>50334</v>
      </c>
      <c r="J26" s="84">
        <v>45796</v>
      </c>
      <c r="K26" s="84">
        <v>45797</v>
      </c>
      <c r="L26" s="82">
        <v>-4537</v>
      </c>
      <c r="M26" s="85">
        <v>776.78</v>
      </c>
      <c r="N26" s="85">
        <v>776.78</v>
      </c>
      <c r="O26" s="82" t="s">
        <v>60</v>
      </c>
      <c r="P26" s="85">
        <v>0</v>
      </c>
      <c r="Q26" s="85">
        <v>0</v>
      </c>
      <c r="R26" s="85">
        <v>0</v>
      </c>
      <c r="S26" s="82" t="s">
        <v>60</v>
      </c>
      <c r="T26" s="82" t="s">
        <v>60</v>
      </c>
      <c r="U26" s="82"/>
      <c r="V26" s="82" t="s">
        <v>115</v>
      </c>
      <c r="W26" s="82" t="s">
        <v>161</v>
      </c>
      <c r="X26" s="82" t="s">
        <v>60</v>
      </c>
      <c r="Y26" s="82"/>
      <c r="Z26" s="82"/>
      <c r="AA26" s="85">
        <v>754.17</v>
      </c>
      <c r="AB26" s="85">
        <v>22.61</v>
      </c>
      <c r="AC26" s="82"/>
      <c r="AD26" s="82"/>
      <c r="AE26" s="85">
        <v>0</v>
      </c>
      <c r="AF26" s="82"/>
      <c r="AG26" s="85">
        <v>0</v>
      </c>
      <c r="AH26" s="85">
        <v>0</v>
      </c>
      <c r="AI26" s="82"/>
      <c r="AJ26" s="85">
        <v>776.78</v>
      </c>
      <c r="AK26" s="82" t="s">
        <v>173</v>
      </c>
      <c r="AL26" s="82" t="s">
        <v>163</v>
      </c>
    </row>
    <row r="27" spans="1:38">
      <c r="A27" s="82">
        <v>2417262</v>
      </c>
      <c r="B27" s="82">
        <v>6428</v>
      </c>
      <c r="C27" s="82" t="s">
        <v>202</v>
      </c>
      <c r="D27" s="82" t="s">
        <v>203</v>
      </c>
      <c r="E27" s="83">
        <v>0</v>
      </c>
      <c r="F27" s="82" t="s">
        <v>159</v>
      </c>
      <c r="G27" s="82" t="s">
        <v>160</v>
      </c>
      <c r="H27" s="82">
        <v>2417262</v>
      </c>
      <c r="I27" s="84">
        <v>45818</v>
      </c>
      <c r="J27" s="84">
        <v>45782</v>
      </c>
      <c r="K27" s="84">
        <v>45783</v>
      </c>
      <c r="L27" s="82">
        <v>-35</v>
      </c>
      <c r="M27" s="85">
        <v>3750</v>
      </c>
      <c r="N27" s="85">
        <v>3750</v>
      </c>
      <c r="O27" s="82" t="s">
        <v>60</v>
      </c>
      <c r="P27" s="85">
        <v>0</v>
      </c>
      <c r="Q27" s="85">
        <v>0</v>
      </c>
      <c r="R27" s="85">
        <v>0</v>
      </c>
      <c r="S27" s="82" t="s">
        <v>60</v>
      </c>
      <c r="T27" s="82" t="s">
        <v>60</v>
      </c>
      <c r="U27" s="82"/>
      <c r="V27" s="82" t="s">
        <v>115</v>
      </c>
      <c r="W27" s="82" t="s">
        <v>161</v>
      </c>
      <c r="X27" s="82" t="s">
        <v>60</v>
      </c>
      <c r="Y27" s="82"/>
      <c r="Z27" s="82"/>
      <c r="AA27" s="85">
        <v>3750</v>
      </c>
      <c r="AB27" s="85">
        <v>0</v>
      </c>
      <c r="AC27" s="82"/>
      <c r="AD27" s="82"/>
      <c r="AE27" s="85">
        <v>0</v>
      </c>
      <c r="AF27" s="82"/>
      <c r="AG27" s="85">
        <v>0</v>
      </c>
      <c r="AH27" s="85">
        <v>0</v>
      </c>
      <c r="AI27" s="82"/>
      <c r="AJ27" s="85">
        <v>3750</v>
      </c>
      <c r="AK27" s="82" t="s">
        <v>40</v>
      </c>
      <c r="AL27" s="82" t="s">
        <v>163</v>
      </c>
    </row>
    <row r="28" spans="1:38">
      <c r="A28" s="82">
        <v>2417531</v>
      </c>
      <c r="B28" s="82">
        <v>6437</v>
      </c>
      <c r="C28" s="82" t="s">
        <v>204</v>
      </c>
      <c r="D28" s="82" t="s">
        <v>205</v>
      </c>
      <c r="E28" s="83">
        <v>0.1003</v>
      </c>
      <c r="F28" s="82" t="s">
        <v>159</v>
      </c>
      <c r="G28" s="82" t="s">
        <v>160</v>
      </c>
      <c r="H28" s="82">
        <v>2417531</v>
      </c>
      <c r="I28" s="84">
        <v>45787</v>
      </c>
      <c r="J28" s="84">
        <v>45789</v>
      </c>
      <c r="K28" s="84">
        <v>45790</v>
      </c>
      <c r="L28" s="82">
        <v>3</v>
      </c>
      <c r="M28" s="85">
        <v>3473.52</v>
      </c>
      <c r="N28" s="85">
        <v>3473.52</v>
      </c>
      <c r="O28" s="82" t="s">
        <v>60</v>
      </c>
      <c r="P28" s="85">
        <v>0</v>
      </c>
      <c r="Q28" s="85">
        <v>0</v>
      </c>
      <c r="R28" s="85">
        <v>0</v>
      </c>
      <c r="S28" s="82" t="s">
        <v>60</v>
      </c>
      <c r="T28" s="82" t="s">
        <v>60</v>
      </c>
      <c r="U28" s="82"/>
      <c r="V28" s="82" t="s">
        <v>114</v>
      </c>
      <c r="W28" s="82" t="s">
        <v>161</v>
      </c>
      <c r="X28" s="82" t="s">
        <v>60</v>
      </c>
      <c r="Y28" s="82"/>
      <c r="Z28" s="82"/>
      <c r="AA28" s="85">
        <v>980.2</v>
      </c>
      <c r="AB28" s="85">
        <v>2493.3200000000002</v>
      </c>
      <c r="AC28" s="82"/>
      <c r="AD28" s="82"/>
      <c r="AE28" s="85">
        <v>0</v>
      </c>
      <c r="AF28" s="82"/>
      <c r="AG28" s="85">
        <v>0</v>
      </c>
      <c r="AH28" s="85">
        <v>0</v>
      </c>
      <c r="AI28" s="82"/>
      <c r="AJ28" s="85">
        <v>3473.52</v>
      </c>
      <c r="AK28" s="82" t="s">
        <v>162</v>
      </c>
      <c r="AL28" s="82" t="s">
        <v>163</v>
      </c>
    </row>
    <row r="29" spans="1:38">
      <c r="A29" s="82">
        <v>2418981</v>
      </c>
      <c r="B29" s="82">
        <v>6454</v>
      </c>
      <c r="C29" s="82" t="s">
        <v>206</v>
      </c>
      <c r="D29" s="82" t="s">
        <v>207</v>
      </c>
      <c r="E29" s="83">
        <v>0</v>
      </c>
      <c r="F29" s="82" t="s">
        <v>159</v>
      </c>
      <c r="G29" s="82" t="s">
        <v>160</v>
      </c>
      <c r="H29" s="82">
        <v>2418981</v>
      </c>
      <c r="I29" s="84">
        <v>45798</v>
      </c>
      <c r="J29" s="84">
        <v>45798</v>
      </c>
      <c r="K29" s="84">
        <v>45799</v>
      </c>
      <c r="L29" s="82">
        <v>1</v>
      </c>
      <c r="M29" s="85">
        <v>10083.33</v>
      </c>
      <c r="N29" s="85">
        <v>10083.33</v>
      </c>
      <c r="O29" s="82" t="s">
        <v>60</v>
      </c>
      <c r="P29" s="85">
        <v>0</v>
      </c>
      <c r="Q29" s="85">
        <v>0</v>
      </c>
      <c r="R29" s="85">
        <v>0</v>
      </c>
      <c r="S29" s="82" t="s">
        <v>60</v>
      </c>
      <c r="T29" s="82" t="s">
        <v>60</v>
      </c>
      <c r="U29" s="82"/>
      <c r="V29" s="82" t="s">
        <v>114</v>
      </c>
      <c r="W29" s="82" t="s">
        <v>161</v>
      </c>
      <c r="X29" s="82" t="s">
        <v>60</v>
      </c>
      <c r="Y29" s="82"/>
      <c r="Z29" s="82"/>
      <c r="AA29" s="85">
        <v>10083.33</v>
      </c>
      <c r="AB29" s="85">
        <v>0</v>
      </c>
      <c r="AC29" s="82"/>
      <c r="AD29" s="82"/>
      <c r="AE29" s="85">
        <v>0</v>
      </c>
      <c r="AF29" s="82"/>
      <c r="AG29" s="85">
        <v>0</v>
      </c>
      <c r="AH29" s="85">
        <v>0</v>
      </c>
      <c r="AI29" s="82"/>
      <c r="AJ29" s="85">
        <v>10083.33</v>
      </c>
      <c r="AK29" s="82" t="s">
        <v>162</v>
      </c>
      <c r="AL29" s="82" t="s">
        <v>163</v>
      </c>
    </row>
    <row r="30" spans="1:38">
      <c r="A30" s="82">
        <v>2411591</v>
      </c>
      <c r="B30" s="82">
        <v>6354</v>
      </c>
      <c r="C30" s="82" t="s">
        <v>208</v>
      </c>
      <c r="D30" s="82" t="s">
        <v>209</v>
      </c>
      <c r="E30" s="83">
        <v>0</v>
      </c>
      <c r="F30" s="82" t="s">
        <v>159</v>
      </c>
      <c r="G30" s="82" t="s">
        <v>160</v>
      </c>
      <c r="H30" s="82">
        <v>2411591</v>
      </c>
      <c r="I30" s="84">
        <v>45798</v>
      </c>
      <c r="J30" s="84">
        <v>45789</v>
      </c>
      <c r="K30" s="84">
        <v>45790</v>
      </c>
      <c r="L30" s="82">
        <v>-8</v>
      </c>
      <c r="M30" s="85">
        <v>8101.08</v>
      </c>
      <c r="N30" s="85">
        <v>8101.08</v>
      </c>
      <c r="O30" s="82" t="s">
        <v>60</v>
      </c>
      <c r="P30" s="85">
        <v>0</v>
      </c>
      <c r="Q30" s="85">
        <v>0</v>
      </c>
      <c r="R30" s="85">
        <v>0</v>
      </c>
      <c r="S30" s="82" t="s">
        <v>60</v>
      </c>
      <c r="T30" s="82" t="s">
        <v>60</v>
      </c>
      <c r="U30" s="82"/>
      <c r="V30" s="82" t="s">
        <v>114</v>
      </c>
      <c r="W30" s="82" t="s">
        <v>161</v>
      </c>
      <c r="X30" s="82" t="s">
        <v>60</v>
      </c>
      <c r="Y30" s="82"/>
      <c r="Z30" s="82"/>
      <c r="AA30" s="85">
        <v>8101.08</v>
      </c>
      <c r="AB30" s="85">
        <v>0</v>
      </c>
      <c r="AC30" s="82"/>
      <c r="AD30" s="82"/>
      <c r="AE30" s="85">
        <v>0</v>
      </c>
      <c r="AF30" s="82"/>
      <c r="AG30" s="85">
        <v>0</v>
      </c>
      <c r="AH30" s="85">
        <v>0</v>
      </c>
      <c r="AI30" s="82"/>
      <c r="AJ30" s="85">
        <v>8101.08</v>
      </c>
      <c r="AK30" s="82" t="s">
        <v>162</v>
      </c>
      <c r="AL30" s="82" t="s">
        <v>163</v>
      </c>
    </row>
    <row r="31" spans="1:38">
      <c r="A31" s="82">
        <v>2413245</v>
      </c>
      <c r="B31" s="82">
        <v>6380</v>
      </c>
      <c r="C31" s="82" t="s">
        <v>210</v>
      </c>
      <c r="D31" s="82" t="s">
        <v>211</v>
      </c>
      <c r="E31" s="83">
        <v>0.1003</v>
      </c>
      <c r="F31" s="82" t="s">
        <v>159</v>
      </c>
      <c r="G31" s="82" t="s">
        <v>160</v>
      </c>
      <c r="H31" s="82">
        <v>2413245</v>
      </c>
      <c r="I31" s="84">
        <v>45798</v>
      </c>
      <c r="J31" s="84">
        <v>45796</v>
      </c>
      <c r="K31" s="84">
        <v>45797</v>
      </c>
      <c r="L31" s="82">
        <v>-1</v>
      </c>
      <c r="M31" s="85">
        <v>4246.1400000000003</v>
      </c>
      <c r="N31" s="85">
        <v>4246.1400000000003</v>
      </c>
      <c r="O31" s="82" t="s">
        <v>60</v>
      </c>
      <c r="P31" s="85">
        <v>0</v>
      </c>
      <c r="Q31" s="85">
        <v>0</v>
      </c>
      <c r="R31" s="85">
        <v>0</v>
      </c>
      <c r="S31" s="82" t="s">
        <v>60</v>
      </c>
      <c r="T31" s="82" t="s">
        <v>60</v>
      </c>
      <c r="U31" s="82"/>
      <c r="V31" s="82" t="s">
        <v>114</v>
      </c>
      <c r="W31" s="82" t="s">
        <v>161</v>
      </c>
      <c r="X31" s="82" t="s">
        <v>60</v>
      </c>
      <c r="Y31" s="82"/>
      <c r="Z31" s="82"/>
      <c r="AA31" s="85">
        <v>2070.06</v>
      </c>
      <c r="AB31" s="85">
        <v>2176.08</v>
      </c>
      <c r="AC31" s="82"/>
      <c r="AD31" s="82"/>
      <c r="AE31" s="85">
        <v>0</v>
      </c>
      <c r="AF31" s="82"/>
      <c r="AG31" s="85">
        <v>0</v>
      </c>
      <c r="AH31" s="85">
        <v>0</v>
      </c>
      <c r="AI31" s="82"/>
      <c r="AJ31" s="85">
        <v>4246.1400000000003</v>
      </c>
      <c r="AK31" s="82" t="s">
        <v>162</v>
      </c>
      <c r="AL31" s="82" t="s">
        <v>163</v>
      </c>
    </row>
    <row r="32" spans="1:38">
      <c r="A32" s="82">
        <v>2413320</v>
      </c>
      <c r="B32" s="82">
        <v>6380</v>
      </c>
      <c r="C32" s="82" t="s">
        <v>210</v>
      </c>
      <c r="D32" s="82" t="s">
        <v>211</v>
      </c>
      <c r="E32" s="83">
        <v>0.1003</v>
      </c>
      <c r="F32" s="82" t="s">
        <v>159</v>
      </c>
      <c r="G32" s="82" t="s">
        <v>160</v>
      </c>
      <c r="H32" s="82">
        <v>2413320</v>
      </c>
      <c r="I32" s="84">
        <v>48081</v>
      </c>
      <c r="J32" s="84">
        <v>45796</v>
      </c>
      <c r="K32" s="84">
        <v>45797</v>
      </c>
      <c r="L32" s="82">
        <v>-2284</v>
      </c>
      <c r="M32" s="85">
        <v>2335.9</v>
      </c>
      <c r="N32" s="85">
        <v>2335.9</v>
      </c>
      <c r="O32" s="82" t="s">
        <v>60</v>
      </c>
      <c r="P32" s="85">
        <v>0</v>
      </c>
      <c r="Q32" s="85">
        <v>0</v>
      </c>
      <c r="R32" s="85">
        <v>0</v>
      </c>
      <c r="S32" s="82" t="s">
        <v>60</v>
      </c>
      <c r="T32" s="82" t="s">
        <v>60</v>
      </c>
      <c r="U32" s="82"/>
      <c r="V32" s="82" t="s">
        <v>115</v>
      </c>
      <c r="W32" s="82" t="s">
        <v>161</v>
      </c>
      <c r="X32" s="82" t="s">
        <v>60</v>
      </c>
      <c r="Y32" s="82"/>
      <c r="Z32" s="82"/>
      <c r="AA32" s="85">
        <v>2101.46</v>
      </c>
      <c r="AB32" s="85">
        <v>234.44</v>
      </c>
      <c r="AC32" s="82"/>
      <c r="AD32" s="82"/>
      <c r="AE32" s="85">
        <v>0</v>
      </c>
      <c r="AF32" s="82"/>
      <c r="AG32" s="85">
        <v>0</v>
      </c>
      <c r="AH32" s="85">
        <v>0</v>
      </c>
      <c r="AI32" s="82"/>
      <c r="AJ32" s="85">
        <v>2335.9</v>
      </c>
      <c r="AK32" s="82" t="s">
        <v>173</v>
      </c>
      <c r="AL32" s="82" t="s">
        <v>163</v>
      </c>
    </row>
    <row r="33" spans="1:38">
      <c r="A33" s="82">
        <v>2418319</v>
      </c>
      <c r="B33" s="82">
        <v>6447</v>
      </c>
      <c r="C33" s="82" t="s">
        <v>212</v>
      </c>
      <c r="D33" s="82" t="s">
        <v>213</v>
      </c>
      <c r="E33" s="83">
        <v>0.1003</v>
      </c>
      <c r="F33" s="82" t="s">
        <v>159</v>
      </c>
      <c r="G33" s="82" t="s">
        <v>160</v>
      </c>
      <c r="H33" s="82">
        <v>2418319</v>
      </c>
      <c r="I33" s="84">
        <v>45798</v>
      </c>
      <c r="J33" s="84">
        <v>45798</v>
      </c>
      <c r="K33" s="84">
        <v>45799</v>
      </c>
      <c r="L33" s="82">
        <v>1</v>
      </c>
      <c r="M33" s="85">
        <v>2578.94</v>
      </c>
      <c r="N33" s="85">
        <v>2578.94</v>
      </c>
      <c r="O33" s="82" t="s">
        <v>60</v>
      </c>
      <c r="P33" s="85">
        <v>0</v>
      </c>
      <c r="Q33" s="85">
        <v>0</v>
      </c>
      <c r="R33" s="85">
        <v>0</v>
      </c>
      <c r="S33" s="82" t="s">
        <v>60</v>
      </c>
      <c r="T33" s="82" t="s">
        <v>60</v>
      </c>
      <c r="U33" s="82"/>
      <c r="V33" s="82" t="s">
        <v>114</v>
      </c>
      <c r="W33" s="82" t="s">
        <v>161</v>
      </c>
      <c r="X33" s="82" t="s">
        <v>60</v>
      </c>
      <c r="Y33" s="82"/>
      <c r="Z33" s="82"/>
      <c r="AA33" s="85">
        <v>733.04</v>
      </c>
      <c r="AB33" s="85">
        <v>1845.9</v>
      </c>
      <c r="AC33" s="82"/>
      <c r="AD33" s="82"/>
      <c r="AE33" s="85">
        <v>0</v>
      </c>
      <c r="AF33" s="82"/>
      <c r="AG33" s="85">
        <v>0</v>
      </c>
      <c r="AH33" s="85">
        <v>0</v>
      </c>
      <c r="AI33" s="82"/>
      <c r="AJ33" s="85">
        <v>2578.94</v>
      </c>
      <c r="AK33" s="82" t="s">
        <v>162</v>
      </c>
      <c r="AL33" s="82" t="s">
        <v>163</v>
      </c>
    </row>
    <row r="34" spans="1:38">
      <c r="A34" s="82">
        <v>2415606</v>
      </c>
      <c r="B34" s="82">
        <v>6404</v>
      </c>
      <c r="C34" s="82" t="s">
        <v>214</v>
      </c>
      <c r="D34" s="82" t="s">
        <v>215</v>
      </c>
      <c r="E34" s="83">
        <v>0</v>
      </c>
      <c r="F34" s="82" t="s">
        <v>159</v>
      </c>
      <c r="G34" s="82" t="s">
        <v>160</v>
      </c>
      <c r="H34" s="82">
        <v>2415606</v>
      </c>
      <c r="I34" s="84">
        <v>45982</v>
      </c>
      <c r="J34" s="84">
        <v>45783</v>
      </c>
      <c r="K34" s="84">
        <v>45784</v>
      </c>
      <c r="L34" s="82">
        <v>-198</v>
      </c>
      <c r="M34" s="85">
        <v>7621.73</v>
      </c>
      <c r="N34" s="85">
        <v>7621.73</v>
      </c>
      <c r="O34" s="82" t="s">
        <v>60</v>
      </c>
      <c r="P34" s="85">
        <v>0</v>
      </c>
      <c r="Q34" s="85">
        <v>0</v>
      </c>
      <c r="R34" s="85">
        <v>0</v>
      </c>
      <c r="S34" s="82" t="s">
        <v>60</v>
      </c>
      <c r="T34" s="82" t="s">
        <v>60</v>
      </c>
      <c r="U34" s="82"/>
      <c r="V34" s="82" t="s">
        <v>115</v>
      </c>
      <c r="W34" s="82" t="s">
        <v>161</v>
      </c>
      <c r="X34" s="82" t="s">
        <v>60</v>
      </c>
      <c r="Y34" s="82"/>
      <c r="Z34" s="82"/>
      <c r="AA34" s="85">
        <v>7621.73</v>
      </c>
      <c r="AB34" s="85">
        <v>0</v>
      </c>
      <c r="AC34" s="82"/>
      <c r="AD34" s="82"/>
      <c r="AE34" s="85">
        <v>0</v>
      </c>
      <c r="AF34" s="82"/>
      <c r="AG34" s="85">
        <v>0</v>
      </c>
      <c r="AH34" s="85">
        <v>0</v>
      </c>
      <c r="AI34" s="82"/>
      <c r="AJ34" s="85">
        <v>7621.73</v>
      </c>
      <c r="AK34" s="82" t="s">
        <v>173</v>
      </c>
      <c r="AL34" s="82" t="s">
        <v>163</v>
      </c>
    </row>
    <row r="35" spans="1:38">
      <c r="A35" s="82">
        <v>2415607</v>
      </c>
      <c r="B35" s="82">
        <v>6404</v>
      </c>
      <c r="C35" s="82" t="s">
        <v>214</v>
      </c>
      <c r="D35" s="82" t="s">
        <v>215</v>
      </c>
      <c r="E35" s="83">
        <v>0</v>
      </c>
      <c r="F35" s="82" t="s">
        <v>159</v>
      </c>
      <c r="G35" s="82" t="s">
        <v>160</v>
      </c>
      <c r="H35" s="82">
        <v>2415607</v>
      </c>
      <c r="I35" s="84">
        <v>46012</v>
      </c>
      <c r="J35" s="84">
        <v>45804</v>
      </c>
      <c r="K35" s="84">
        <v>45805</v>
      </c>
      <c r="L35" s="82">
        <v>-207</v>
      </c>
      <c r="M35" s="85">
        <v>7621.73</v>
      </c>
      <c r="N35" s="85">
        <v>7621.73</v>
      </c>
      <c r="O35" s="82" t="s">
        <v>60</v>
      </c>
      <c r="P35" s="85">
        <v>0</v>
      </c>
      <c r="Q35" s="85">
        <v>0</v>
      </c>
      <c r="R35" s="85">
        <v>0</v>
      </c>
      <c r="S35" s="82" t="s">
        <v>60</v>
      </c>
      <c r="T35" s="82" t="s">
        <v>60</v>
      </c>
      <c r="U35" s="82"/>
      <c r="V35" s="82" t="s">
        <v>115</v>
      </c>
      <c r="W35" s="82" t="s">
        <v>161</v>
      </c>
      <c r="X35" s="82" t="s">
        <v>60</v>
      </c>
      <c r="Y35" s="82"/>
      <c r="Z35" s="82"/>
      <c r="AA35" s="85">
        <v>7621.73</v>
      </c>
      <c r="AB35" s="85">
        <v>0</v>
      </c>
      <c r="AC35" s="82"/>
      <c r="AD35" s="82"/>
      <c r="AE35" s="85">
        <v>0</v>
      </c>
      <c r="AF35" s="82"/>
      <c r="AG35" s="85">
        <v>0</v>
      </c>
      <c r="AH35" s="85">
        <v>0</v>
      </c>
      <c r="AI35" s="82"/>
      <c r="AJ35" s="85">
        <v>7621.73</v>
      </c>
      <c r="AK35" s="82" t="s">
        <v>173</v>
      </c>
      <c r="AL35" s="82" t="s">
        <v>163</v>
      </c>
    </row>
    <row r="36" spans="1:38">
      <c r="A36" s="82">
        <v>2411628</v>
      </c>
      <c r="B36" s="82">
        <v>6355</v>
      </c>
      <c r="C36" s="82" t="s">
        <v>216</v>
      </c>
      <c r="D36" s="82" t="s">
        <v>217</v>
      </c>
      <c r="E36" s="83">
        <v>0</v>
      </c>
      <c r="F36" s="82" t="s">
        <v>159</v>
      </c>
      <c r="G36" s="82" t="s">
        <v>160</v>
      </c>
      <c r="H36" s="82">
        <v>2411628</v>
      </c>
      <c r="I36" s="84">
        <v>45798</v>
      </c>
      <c r="J36" s="84">
        <v>45786</v>
      </c>
      <c r="K36" s="84">
        <v>45789</v>
      </c>
      <c r="L36" s="82">
        <v>-9</v>
      </c>
      <c r="M36" s="85">
        <v>8101.08</v>
      </c>
      <c r="N36" s="85">
        <v>8101.08</v>
      </c>
      <c r="O36" s="82" t="s">
        <v>60</v>
      </c>
      <c r="P36" s="85">
        <v>0</v>
      </c>
      <c r="Q36" s="85">
        <v>0</v>
      </c>
      <c r="R36" s="85">
        <v>0</v>
      </c>
      <c r="S36" s="82" t="s">
        <v>60</v>
      </c>
      <c r="T36" s="82" t="s">
        <v>60</v>
      </c>
      <c r="U36" s="82"/>
      <c r="V36" s="82" t="s">
        <v>114</v>
      </c>
      <c r="W36" s="82" t="s">
        <v>161</v>
      </c>
      <c r="X36" s="82" t="s">
        <v>60</v>
      </c>
      <c r="Y36" s="82"/>
      <c r="Z36" s="82"/>
      <c r="AA36" s="85">
        <v>8101.08</v>
      </c>
      <c r="AB36" s="85">
        <v>0</v>
      </c>
      <c r="AC36" s="82"/>
      <c r="AD36" s="82"/>
      <c r="AE36" s="85">
        <v>0</v>
      </c>
      <c r="AF36" s="82"/>
      <c r="AG36" s="85">
        <v>0</v>
      </c>
      <c r="AH36" s="85">
        <v>0</v>
      </c>
      <c r="AI36" s="82"/>
      <c r="AJ36" s="85">
        <v>8101.08</v>
      </c>
      <c r="AK36" s="82" t="s">
        <v>162</v>
      </c>
      <c r="AL36" s="82" t="s">
        <v>163</v>
      </c>
    </row>
    <row r="37" spans="1:38">
      <c r="A37" s="82">
        <v>2418494</v>
      </c>
      <c r="B37" s="82">
        <v>6448</v>
      </c>
      <c r="C37" s="82" t="s">
        <v>218</v>
      </c>
      <c r="D37" s="82" t="s">
        <v>219</v>
      </c>
      <c r="E37" s="83">
        <v>0.1003</v>
      </c>
      <c r="F37" s="82" t="s">
        <v>159</v>
      </c>
      <c r="G37" s="82" t="s">
        <v>160</v>
      </c>
      <c r="H37" s="82">
        <v>2418494</v>
      </c>
      <c r="I37" s="84">
        <v>45787</v>
      </c>
      <c r="J37" s="84">
        <v>45786</v>
      </c>
      <c r="K37" s="84">
        <v>45789</v>
      </c>
      <c r="L37" s="82">
        <v>2</v>
      </c>
      <c r="M37" s="85">
        <v>3778.55</v>
      </c>
      <c r="N37" s="85">
        <v>3778.55</v>
      </c>
      <c r="O37" s="82" t="s">
        <v>60</v>
      </c>
      <c r="P37" s="85">
        <v>0</v>
      </c>
      <c r="Q37" s="85">
        <v>0</v>
      </c>
      <c r="R37" s="85">
        <v>0</v>
      </c>
      <c r="S37" s="82" t="s">
        <v>60</v>
      </c>
      <c r="T37" s="82" t="s">
        <v>60</v>
      </c>
      <c r="U37" s="82"/>
      <c r="V37" s="82" t="s">
        <v>114</v>
      </c>
      <c r="W37" s="82" t="s">
        <v>161</v>
      </c>
      <c r="X37" s="82" t="s">
        <v>60</v>
      </c>
      <c r="Y37" s="82"/>
      <c r="Z37" s="82"/>
      <c r="AA37" s="85">
        <v>1074.02</v>
      </c>
      <c r="AB37" s="85">
        <v>2704.53</v>
      </c>
      <c r="AC37" s="82"/>
      <c r="AD37" s="82"/>
      <c r="AE37" s="85">
        <v>0</v>
      </c>
      <c r="AF37" s="82"/>
      <c r="AG37" s="85">
        <v>0</v>
      </c>
      <c r="AH37" s="85">
        <v>0</v>
      </c>
      <c r="AI37" s="82"/>
      <c r="AJ37" s="85">
        <v>3778.55</v>
      </c>
      <c r="AK37" s="82" t="s">
        <v>162</v>
      </c>
      <c r="AL37" s="82" t="s">
        <v>163</v>
      </c>
    </row>
    <row r="38" spans="1:38">
      <c r="A38" s="82">
        <v>2414248</v>
      </c>
      <c r="B38" s="82">
        <v>6394</v>
      </c>
      <c r="C38" s="82" t="s">
        <v>220</v>
      </c>
      <c r="D38" s="82" t="s">
        <v>221</v>
      </c>
      <c r="E38" s="83">
        <v>0.1003</v>
      </c>
      <c r="F38" s="82" t="s">
        <v>159</v>
      </c>
      <c r="G38" s="82" t="s">
        <v>160</v>
      </c>
      <c r="H38" s="82">
        <v>2414248</v>
      </c>
      <c r="I38" s="84">
        <v>45798</v>
      </c>
      <c r="J38" s="84">
        <v>45798</v>
      </c>
      <c r="K38" s="84">
        <v>45799</v>
      </c>
      <c r="L38" s="82">
        <v>1</v>
      </c>
      <c r="M38" s="85">
        <v>3005.73</v>
      </c>
      <c r="N38" s="85">
        <v>3005.73</v>
      </c>
      <c r="O38" s="82" t="s">
        <v>60</v>
      </c>
      <c r="P38" s="85">
        <v>0</v>
      </c>
      <c r="Q38" s="85">
        <v>0</v>
      </c>
      <c r="R38" s="85">
        <v>0</v>
      </c>
      <c r="S38" s="82" t="s">
        <v>60</v>
      </c>
      <c r="T38" s="82" t="s">
        <v>60</v>
      </c>
      <c r="U38" s="82"/>
      <c r="V38" s="82" t="s">
        <v>114</v>
      </c>
      <c r="W38" s="82" t="s">
        <v>161</v>
      </c>
      <c r="X38" s="82" t="s">
        <v>60</v>
      </c>
      <c r="Y38" s="82"/>
      <c r="Z38" s="82"/>
      <c r="AA38" s="85">
        <v>931.65</v>
      </c>
      <c r="AB38" s="85">
        <v>2074.08</v>
      </c>
      <c r="AC38" s="82"/>
      <c r="AD38" s="82"/>
      <c r="AE38" s="85">
        <v>0</v>
      </c>
      <c r="AF38" s="82"/>
      <c r="AG38" s="85">
        <v>0</v>
      </c>
      <c r="AH38" s="85">
        <v>0</v>
      </c>
      <c r="AI38" s="82"/>
      <c r="AJ38" s="85">
        <v>3005.73</v>
      </c>
      <c r="AK38" s="82" t="s">
        <v>162</v>
      </c>
      <c r="AL38" s="82" t="s">
        <v>163</v>
      </c>
    </row>
    <row r="39" spans="1:38">
      <c r="A39" s="82">
        <v>2414249</v>
      </c>
      <c r="B39" s="82">
        <v>6394</v>
      </c>
      <c r="C39" s="82" t="s">
        <v>220</v>
      </c>
      <c r="D39" s="82" t="s">
        <v>221</v>
      </c>
      <c r="E39" s="83">
        <v>0.1003</v>
      </c>
      <c r="F39" s="82" t="s">
        <v>159</v>
      </c>
      <c r="G39" s="82" t="s">
        <v>160</v>
      </c>
      <c r="H39" s="82">
        <v>2414249</v>
      </c>
      <c r="I39" s="84">
        <v>45829</v>
      </c>
      <c r="J39" s="84">
        <v>45798</v>
      </c>
      <c r="K39" s="84">
        <v>45799</v>
      </c>
      <c r="L39" s="82">
        <v>-30</v>
      </c>
      <c r="M39" s="85">
        <v>2981.88</v>
      </c>
      <c r="N39" s="85">
        <v>2981.88</v>
      </c>
      <c r="O39" s="82" t="s">
        <v>60</v>
      </c>
      <c r="P39" s="85">
        <v>0</v>
      </c>
      <c r="Q39" s="85">
        <v>0</v>
      </c>
      <c r="R39" s="85">
        <v>0</v>
      </c>
      <c r="S39" s="82" t="s">
        <v>60</v>
      </c>
      <c r="T39" s="82" t="s">
        <v>60</v>
      </c>
      <c r="U39" s="82"/>
      <c r="V39" s="82" t="s">
        <v>115</v>
      </c>
      <c r="W39" s="82" t="s">
        <v>161</v>
      </c>
      <c r="X39" s="82" t="s">
        <v>60</v>
      </c>
      <c r="Y39" s="82"/>
      <c r="Z39" s="82"/>
      <c r="AA39" s="85">
        <v>931.65</v>
      </c>
      <c r="AB39" s="85">
        <v>2050.23</v>
      </c>
      <c r="AC39" s="82"/>
      <c r="AD39" s="82"/>
      <c r="AE39" s="85">
        <v>0</v>
      </c>
      <c r="AF39" s="82"/>
      <c r="AG39" s="85">
        <v>0</v>
      </c>
      <c r="AH39" s="85">
        <v>0</v>
      </c>
      <c r="AI39" s="82"/>
      <c r="AJ39" s="85">
        <v>2981.88</v>
      </c>
      <c r="AK39" s="82" t="s">
        <v>39</v>
      </c>
      <c r="AL39" s="82" t="s">
        <v>163</v>
      </c>
    </row>
    <row r="40" spans="1:38">
      <c r="A40" s="82">
        <v>2414250</v>
      </c>
      <c r="B40" s="82">
        <v>6394</v>
      </c>
      <c r="C40" s="82" t="s">
        <v>220</v>
      </c>
      <c r="D40" s="82" t="s">
        <v>221</v>
      </c>
      <c r="E40" s="83">
        <v>0.1003</v>
      </c>
      <c r="F40" s="82" t="s">
        <v>159</v>
      </c>
      <c r="G40" s="82" t="s">
        <v>160</v>
      </c>
      <c r="H40" s="82">
        <v>2414250</v>
      </c>
      <c r="I40" s="84">
        <v>45859</v>
      </c>
      <c r="J40" s="84">
        <v>45798</v>
      </c>
      <c r="K40" s="84">
        <v>45799</v>
      </c>
      <c r="L40" s="82">
        <v>-60</v>
      </c>
      <c r="M40" s="85">
        <v>2958.21</v>
      </c>
      <c r="N40" s="85">
        <v>2958.21</v>
      </c>
      <c r="O40" s="82" t="s">
        <v>60</v>
      </c>
      <c r="P40" s="85">
        <v>0</v>
      </c>
      <c r="Q40" s="85">
        <v>0</v>
      </c>
      <c r="R40" s="85">
        <v>0</v>
      </c>
      <c r="S40" s="82" t="s">
        <v>60</v>
      </c>
      <c r="T40" s="82" t="s">
        <v>60</v>
      </c>
      <c r="U40" s="82"/>
      <c r="V40" s="82" t="s">
        <v>115</v>
      </c>
      <c r="W40" s="82" t="s">
        <v>161</v>
      </c>
      <c r="X40" s="82" t="s">
        <v>60</v>
      </c>
      <c r="Y40" s="82"/>
      <c r="Z40" s="82"/>
      <c r="AA40" s="85">
        <v>931.64</v>
      </c>
      <c r="AB40" s="85">
        <v>2026.57</v>
      </c>
      <c r="AC40" s="82"/>
      <c r="AD40" s="82"/>
      <c r="AE40" s="85">
        <v>0</v>
      </c>
      <c r="AF40" s="82"/>
      <c r="AG40" s="85">
        <v>0</v>
      </c>
      <c r="AH40" s="85">
        <v>0</v>
      </c>
      <c r="AI40" s="82"/>
      <c r="AJ40" s="85">
        <v>2958.21</v>
      </c>
      <c r="AK40" s="82" t="s">
        <v>40</v>
      </c>
      <c r="AL40" s="82" t="s">
        <v>163</v>
      </c>
    </row>
    <row r="41" spans="1:38">
      <c r="A41" s="82">
        <v>2414251</v>
      </c>
      <c r="B41" s="82">
        <v>6394</v>
      </c>
      <c r="C41" s="82" t="s">
        <v>220</v>
      </c>
      <c r="D41" s="82" t="s">
        <v>221</v>
      </c>
      <c r="E41" s="83">
        <v>0.1003</v>
      </c>
      <c r="F41" s="82" t="s">
        <v>159</v>
      </c>
      <c r="G41" s="82" t="s">
        <v>160</v>
      </c>
      <c r="H41" s="82">
        <v>2414251</v>
      </c>
      <c r="I41" s="84">
        <v>45890</v>
      </c>
      <c r="J41" s="84">
        <v>45798</v>
      </c>
      <c r="K41" s="84">
        <v>45799</v>
      </c>
      <c r="L41" s="82">
        <v>-91</v>
      </c>
      <c r="M41" s="85">
        <v>2934.73</v>
      </c>
      <c r="N41" s="85">
        <v>2934.73</v>
      </c>
      <c r="O41" s="82" t="s">
        <v>60</v>
      </c>
      <c r="P41" s="85">
        <v>0</v>
      </c>
      <c r="Q41" s="85">
        <v>0</v>
      </c>
      <c r="R41" s="85">
        <v>0</v>
      </c>
      <c r="S41" s="82" t="s">
        <v>60</v>
      </c>
      <c r="T41" s="82" t="s">
        <v>60</v>
      </c>
      <c r="U41" s="82"/>
      <c r="V41" s="82" t="s">
        <v>115</v>
      </c>
      <c r="W41" s="82" t="s">
        <v>161</v>
      </c>
      <c r="X41" s="82" t="s">
        <v>60</v>
      </c>
      <c r="Y41" s="82"/>
      <c r="Z41" s="82"/>
      <c r="AA41" s="85">
        <v>931.65</v>
      </c>
      <c r="AB41" s="85">
        <v>2003.08</v>
      </c>
      <c r="AC41" s="82"/>
      <c r="AD41" s="82"/>
      <c r="AE41" s="85">
        <v>0</v>
      </c>
      <c r="AF41" s="82"/>
      <c r="AG41" s="85">
        <v>0</v>
      </c>
      <c r="AH41" s="85">
        <v>0</v>
      </c>
      <c r="AI41" s="82"/>
      <c r="AJ41" s="85">
        <v>2934.73</v>
      </c>
      <c r="AK41" s="82" t="s">
        <v>42</v>
      </c>
      <c r="AL41" s="82" t="s">
        <v>163</v>
      </c>
    </row>
    <row r="42" spans="1:38">
      <c r="A42" s="82">
        <v>2414363</v>
      </c>
      <c r="B42" s="82">
        <v>6394</v>
      </c>
      <c r="C42" s="82" t="s">
        <v>220</v>
      </c>
      <c r="D42" s="82" t="s">
        <v>221</v>
      </c>
      <c r="E42" s="83">
        <v>0.1003</v>
      </c>
      <c r="F42" s="82" t="s">
        <v>159</v>
      </c>
      <c r="G42" s="82" t="s">
        <v>160</v>
      </c>
      <c r="H42" s="82">
        <v>2414363</v>
      </c>
      <c r="I42" s="84">
        <v>49299</v>
      </c>
      <c r="J42" s="84">
        <v>45798</v>
      </c>
      <c r="K42" s="84">
        <v>45799</v>
      </c>
      <c r="L42" s="82">
        <v>-3500</v>
      </c>
      <c r="M42" s="85">
        <v>1202.23</v>
      </c>
      <c r="N42" s="85">
        <v>1202.23</v>
      </c>
      <c r="O42" s="82" t="s">
        <v>60</v>
      </c>
      <c r="P42" s="85">
        <v>0</v>
      </c>
      <c r="Q42" s="85">
        <v>0</v>
      </c>
      <c r="R42" s="85">
        <v>0</v>
      </c>
      <c r="S42" s="82" t="s">
        <v>60</v>
      </c>
      <c r="T42" s="82" t="s">
        <v>60</v>
      </c>
      <c r="U42" s="82"/>
      <c r="V42" s="82" t="s">
        <v>115</v>
      </c>
      <c r="W42" s="82" t="s">
        <v>161</v>
      </c>
      <c r="X42" s="82" t="s">
        <v>60</v>
      </c>
      <c r="Y42" s="82"/>
      <c r="Z42" s="82"/>
      <c r="AA42" s="85">
        <v>931.65</v>
      </c>
      <c r="AB42" s="85">
        <v>270.58</v>
      </c>
      <c r="AC42" s="82"/>
      <c r="AD42" s="82"/>
      <c r="AE42" s="85">
        <v>0</v>
      </c>
      <c r="AF42" s="82"/>
      <c r="AG42" s="85">
        <v>0</v>
      </c>
      <c r="AH42" s="85">
        <v>0</v>
      </c>
      <c r="AI42" s="82"/>
      <c r="AJ42" s="85">
        <v>1202.23</v>
      </c>
      <c r="AK42" s="82" t="s">
        <v>173</v>
      </c>
      <c r="AL42" s="82" t="s">
        <v>163</v>
      </c>
    </row>
    <row r="43" spans="1:38">
      <c r="A43" s="82">
        <v>2414364</v>
      </c>
      <c r="B43" s="82">
        <v>6394</v>
      </c>
      <c r="C43" s="82" t="s">
        <v>220</v>
      </c>
      <c r="D43" s="82" t="s">
        <v>221</v>
      </c>
      <c r="E43" s="83">
        <v>0.1003</v>
      </c>
      <c r="F43" s="82" t="s">
        <v>159</v>
      </c>
      <c r="G43" s="82" t="s">
        <v>160</v>
      </c>
      <c r="H43" s="82">
        <v>2414364</v>
      </c>
      <c r="I43" s="84">
        <v>49330</v>
      </c>
      <c r="J43" s="84">
        <v>45798</v>
      </c>
      <c r="K43" s="84">
        <v>45799</v>
      </c>
      <c r="L43" s="82">
        <v>-3531</v>
      </c>
      <c r="M43" s="85">
        <v>1192.69</v>
      </c>
      <c r="N43" s="85">
        <v>1192.69</v>
      </c>
      <c r="O43" s="82" t="s">
        <v>60</v>
      </c>
      <c r="P43" s="85">
        <v>0</v>
      </c>
      <c r="Q43" s="85">
        <v>0</v>
      </c>
      <c r="R43" s="85">
        <v>0</v>
      </c>
      <c r="S43" s="82" t="s">
        <v>60</v>
      </c>
      <c r="T43" s="82" t="s">
        <v>60</v>
      </c>
      <c r="U43" s="82"/>
      <c r="V43" s="82" t="s">
        <v>115</v>
      </c>
      <c r="W43" s="82" t="s">
        <v>161</v>
      </c>
      <c r="X43" s="82" t="s">
        <v>60</v>
      </c>
      <c r="Y43" s="82"/>
      <c r="Z43" s="82"/>
      <c r="AA43" s="85">
        <v>931.65</v>
      </c>
      <c r="AB43" s="85">
        <v>261.04000000000002</v>
      </c>
      <c r="AC43" s="82"/>
      <c r="AD43" s="82"/>
      <c r="AE43" s="85">
        <v>0</v>
      </c>
      <c r="AF43" s="82"/>
      <c r="AG43" s="85">
        <v>0</v>
      </c>
      <c r="AH43" s="85">
        <v>0</v>
      </c>
      <c r="AI43" s="82"/>
      <c r="AJ43" s="85">
        <v>1192.69</v>
      </c>
      <c r="AK43" s="82" t="s">
        <v>173</v>
      </c>
      <c r="AL43" s="82" t="s">
        <v>163</v>
      </c>
    </row>
    <row r="44" spans="1:38">
      <c r="A44" s="82">
        <v>2414365</v>
      </c>
      <c r="B44" s="82">
        <v>6394</v>
      </c>
      <c r="C44" s="82" t="s">
        <v>220</v>
      </c>
      <c r="D44" s="82" t="s">
        <v>221</v>
      </c>
      <c r="E44" s="83">
        <v>0.1003</v>
      </c>
      <c r="F44" s="82" t="s">
        <v>159</v>
      </c>
      <c r="G44" s="82" t="s">
        <v>160</v>
      </c>
      <c r="H44" s="82">
        <v>2414365</v>
      </c>
      <c r="I44" s="84">
        <v>49361</v>
      </c>
      <c r="J44" s="84">
        <v>45798</v>
      </c>
      <c r="K44" s="84">
        <v>45799</v>
      </c>
      <c r="L44" s="82">
        <v>-3562</v>
      </c>
      <c r="M44" s="85">
        <v>1183.23</v>
      </c>
      <c r="N44" s="85">
        <v>1183.23</v>
      </c>
      <c r="O44" s="82" t="s">
        <v>60</v>
      </c>
      <c r="P44" s="85">
        <v>0</v>
      </c>
      <c r="Q44" s="85">
        <v>0</v>
      </c>
      <c r="R44" s="85">
        <v>0</v>
      </c>
      <c r="S44" s="82" t="s">
        <v>60</v>
      </c>
      <c r="T44" s="82" t="s">
        <v>60</v>
      </c>
      <c r="U44" s="82"/>
      <c r="V44" s="82" t="s">
        <v>115</v>
      </c>
      <c r="W44" s="82" t="s">
        <v>161</v>
      </c>
      <c r="X44" s="82" t="s">
        <v>60</v>
      </c>
      <c r="Y44" s="82"/>
      <c r="Z44" s="82"/>
      <c r="AA44" s="85">
        <v>931.65</v>
      </c>
      <c r="AB44" s="85">
        <v>251.58</v>
      </c>
      <c r="AC44" s="82"/>
      <c r="AD44" s="82"/>
      <c r="AE44" s="85">
        <v>0</v>
      </c>
      <c r="AF44" s="82"/>
      <c r="AG44" s="85">
        <v>0</v>
      </c>
      <c r="AH44" s="85">
        <v>0</v>
      </c>
      <c r="AI44" s="82"/>
      <c r="AJ44" s="85">
        <v>1183.23</v>
      </c>
      <c r="AK44" s="82" t="s">
        <v>173</v>
      </c>
      <c r="AL44" s="82" t="s">
        <v>163</v>
      </c>
    </row>
    <row r="45" spans="1:38">
      <c r="A45" s="82">
        <v>2414366</v>
      </c>
      <c r="B45" s="82">
        <v>6394</v>
      </c>
      <c r="C45" s="82" t="s">
        <v>220</v>
      </c>
      <c r="D45" s="82" t="s">
        <v>221</v>
      </c>
      <c r="E45" s="83">
        <v>0.1003</v>
      </c>
      <c r="F45" s="82" t="s">
        <v>159</v>
      </c>
      <c r="G45" s="82" t="s">
        <v>160</v>
      </c>
      <c r="H45" s="82">
        <v>2414366</v>
      </c>
      <c r="I45" s="84">
        <v>49389</v>
      </c>
      <c r="J45" s="84">
        <v>45798</v>
      </c>
      <c r="K45" s="84">
        <v>45799</v>
      </c>
      <c r="L45" s="82">
        <v>-3590</v>
      </c>
      <c r="M45" s="85">
        <v>1173.8399999999999</v>
      </c>
      <c r="N45" s="85">
        <v>1173.8399999999999</v>
      </c>
      <c r="O45" s="82" t="s">
        <v>60</v>
      </c>
      <c r="P45" s="85">
        <v>0</v>
      </c>
      <c r="Q45" s="85">
        <v>0</v>
      </c>
      <c r="R45" s="85">
        <v>0</v>
      </c>
      <c r="S45" s="82" t="s">
        <v>60</v>
      </c>
      <c r="T45" s="82" t="s">
        <v>60</v>
      </c>
      <c r="U45" s="82"/>
      <c r="V45" s="82" t="s">
        <v>115</v>
      </c>
      <c r="W45" s="82" t="s">
        <v>161</v>
      </c>
      <c r="X45" s="82" t="s">
        <v>60</v>
      </c>
      <c r="Y45" s="82"/>
      <c r="Z45" s="82"/>
      <c r="AA45" s="85">
        <v>931.65</v>
      </c>
      <c r="AB45" s="85">
        <v>242.19</v>
      </c>
      <c r="AC45" s="82"/>
      <c r="AD45" s="82"/>
      <c r="AE45" s="85">
        <v>0</v>
      </c>
      <c r="AF45" s="82"/>
      <c r="AG45" s="85">
        <v>0</v>
      </c>
      <c r="AH45" s="85">
        <v>0</v>
      </c>
      <c r="AI45" s="82"/>
      <c r="AJ45" s="85">
        <v>1173.8399999999999</v>
      </c>
      <c r="AK45" s="82" t="s">
        <v>173</v>
      </c>
      <c r="AL45" s="82" t="s">
        <v>163</v>
      </c>
    </row>
    <row r="46" spans="1:38">
      <c r="A46" s="82">
        <v>2414367</v>
      </c>
      <c r="B46" s="82">
        <v>6394</v>
      </c>
      <c r="C46" s="82" t="s">
        <v>220</v>
      </c>
      <c r="D46" s="82" t="s">
        <v>221</v>
      </c>
      <c r="E46" s="83">
        <v>0.1003</v>
      </c>
      <c r="F46" s="82" t="s">
        <v>159</v>
      </c>
      <c r="G46" s="82" t="s">
        <v>160</v>
      </c>
      <c r="H46" s="82">
        <v>2414367</v>
      </c>
      <c r="I46" s="84">
        <v>49420</v>
      </c>
      <c r="J46" s="84">
        <v>45798</v>
      </c>
      <c r="K46" s="84">
        <v>45799</v>
      </c>
      <c r="L46" s="82">
        <v>-3621</v>
      </c>
      <c r="M46" s="85">
        <v>1164.52</v>
      </c>
      <c r="N46" s="85">
        <v>1164.52</v>
      </c>
      <c r="O46" s="82" t="s">
        <v>60</v>
      </c>
      <c r="P46" s="85">
        <v>0</v>
      </c>
      <c r="Q46" s="85">
        <v>0</v>
      </c>
      <c r="R46" s="85">
        <v>0</v>
      </c>
      <c r="S46" s="82" t="s">
        <v>60</v>
      </c>
      <c r="T46" s="82" t="s">
        <v>60</v>
      </c>
      <c r="U46" s="82"/>
      <c r="V46" s="82" t="s">
        <v>115</v>
      </c>
      <c r="W46" s="82" t="s">
        <v>161</v>
      </c>
      <c r="X46" s="82" t="s">
        <v>60</v>
      </c>
      <c r="Y46" s="82"/>
      <c r="Z46" s="82"/>
      <c r="AA46" s="85">
        <v>931.65</v>
      </c>
      <c r="AB46" s="85">
        <v>232.87</v>
      </c>
      <c r="AC46" s="82"/>
      <c r="AD46" s="82"/>
      <c r="AE46" s="85">
        <v>0</v>
      </c>
      <c r="AF46" s="82"/>
      <c r="AG46" s="85">
        <v>0</v>
      </c>
      <c r="AH46" s="85">
        <v>0</v>
      </c>
      <c r="AI46" s="82"/>
      <c r="AJ46" s="85">
        <v>1164.52</v>
      </c>
      <c r="AK46" s="82" t="s">
        <v>173</v>
      </c>
      <c r="AL46" s="82" t="s">
        <v>163</v>
      </c>
    </row>
    <row r="47" spans="1:38">
      <c r="A47" s="82">
        <v>2414368</v>
      </c>
      <c r="B47" s="82">
        <v>6394</v>
      </c>
      <c r="C47" s="82" t="s">
        <v>220</v>
      </c>
      <c r="D47" s="82" t="s">
        <v>221</v>
      </c>
      <c r="E47" s="83">
        <v>0.1003</v>
      </c>
      <c r="F47" s="82" t="s">
        <v>159</v>
      </c>
      <c r="G47" s="82" t="s">
        <v>160</v>
      </c>
      <c r="H47" s="82">
        <v>2414368</v>
      </c>
      <c r="I47" s="84">
        <v>49450</v>
      </c>
      <c r="J47" s="84">
        <v>45798</v>
      </c>
      <c r="K47" s="84">
        <v>45799</v>
      </c>
      <c r="L47" s="82">
        <v>-3651</v>
      </c>
      <c r="M47" s="85">
        <v>1155.28</v>
      </c>
      <c r="N47" s="85">
        <v>1155.28</v>
      </c>
      <c r="O47" s="82" t="s">
        <v>60</v>
      </c>
      <c r="P47" s="85">
        <v>0</v>
      </c>
      <c r="Q47" s="85">
        <v>0</v>
      </c>
      <c r="R47" s="85">
        <v>0</v>
      </c>
      <c r="S47" s="82" t="s">
        <v>60</v>
      </c>
      <c r="T47" s="82" t="s">
        <v>60</v>
      </c>
      <c r="U47" s="82"/>
      <c r="V47" s="82" t="s">
        <v>115</v>
      </c>
      <c r="W47" s="82" t="s">
        <v>161</v>
      </c>
      <c r="X47" s="82" t="s">
        <v>60</v>
      </c>
      <c r="Y47" s="82"/>
      <c r="Z47" s="82"/>
      <c r="AA47" s="85">
        <v>931.65</v>
      </c>
      <c r="AB47" s="85">
        <v>223.63</v>
      </c>
      <c r="AC47" s="82"/>
      <c r="AD47" s="82"/>
      <c r="AE47" s="85">
        <v>0</v>
      </c>
      <c r="AF47" s="82"/>
      <c r="AG47" s="85">
        <v>0</v>
      </c>
      <c r="AH47" s="85">
        <v>0</v>
      </c>
      <c r="AI47" s="82"/>
      <c r="AJ47" s="85">
        <v>1155.28</v>
      </c>
      <c r="AK47" s="82" t="s">
        <v>173</v>
      </c>
      <c r="AL47" s="82" t="s">
        <v>163</v>
      </c>
    </row>
    <row r="48" spans="1:38">
      <c r="A48" s="82">
        <v>2414369</v>
      </c>
      <c r="B48" s="82">
        <v>6394</v>
      </c>
      <c r="C48" s="82" t="s">
        <v>220</v>
      </c>
      <c r="D48" s="82" t="s">
        <v>221</v>
      </c>
      <c r="E48" s="83">
        <v>0.1003</v>
      </c>
      <c r="F48" s="82" t="s">
        <v>159</v>
      </c>
      <c r="G48" s="82" t="s">
        <v>160</v>
      </c>
      <c r="H48" s="82">
        <v>2414369</v>
      </c>
      <c r="I48" s="84">
        <v>49481</v>
      </c>
      <c r="J48" s="84">
        <v>45798</v>
      </c>
      <c r="K48" s="84">
        <v>45799</v>
      </c>
      <c r="L48" s="82">
        <v>-3682</v>
      </c>
      <c r="M48" s="85">
        <v>1146.1099999999999</v>
      </c>
      <c r="N48" s="85">
        <v>1146.1099999999999</v>
      </c>
      <c r="O48" s="82" t="s">
        <v>60</v>
      </c>
      <c r="P48" s="85">
        <v>0</v>
      </c>
      <c r="Q48" s="85">
        <v>0</v>
      </c>
      <c r="R48" s="85">
        <v>0</v>
      </c>
      <c r="S48" s="82" t="s">
        <v>60</v>
      </c>
      <c r="T48" s="82" t="s">
        <v>60</v>
      </c>
      <c r="U48" s="82"/>
      <c r="V48" s="82" t="s">
        <v>115</v>
      </c>
      <c r="W48" s="82" t="s">
        <v>161</v>
      </c>
      <c r="X48" s="82" t="s">
        <v>60</v>
      </c>
      <c r="Y48" s="82"/>
      <c r="Z48" s="82"/>
      <c r="AA48" s="85">
        <v>931.65</v>
      </c>
      <c r="AB48" s="85">
        <v>214.46</v>
      </c>
      <c r="AC48" s="82"/>
      <c r="AD48" s="82"/>
      <c r="AE48" s="85">
        <v>0</v>
      </c>
      <c r="AF48" s="82"/>
      <c r="AG48" s="85">
        <v>0</v>
      </c>
      <c r="AH48" s="85">
        <v>0</v>
      </c>
      <c r="AI48" s="82"/>
      <c r="AJ48" s="85">
        <v>1146.1099999999999</v>
      </c>
      <c r="AK48" s="82" t="s">
        <v>173</v>
      </c>
      <c r="AL48" s="82" t="s">
        <v>163</v>
      </c>
    </row>
    <row r="49" spans="1:38">
      <c r="A49" s="82">
        <v>2414370</v>
      </c>
      <c r="B49" s="82">
        <v>6394</v>
      </c>
      <c r="C49" s="82" t="s">
        <v>220</v>
      </c>
      <c r="D49" s="82" t="s">
        <v>221</v>
      </c>
      <c r="E49" s="83">
        <v>0.1003</v>
      </c>
      <c r="F49" s="82" t="s">
        <v>159</v>
      </c>
      <c r="G49" s="82" t="s">
        <v>160</v>
      </c>
      <c r="H49" s="82">
        <v>2414370</v>
      </c>
      <c r="I49" s="84">
        <v>49511</v>
      </c>
      <c r="J49" s="84">
        <v>45798</v>
      </c>
      <c r="K49" s="84">
        <v>45799</v>
      </c>
      <c r="L49" s="82">
        <v>-3712</v>
      </c>
      <c r="M49" s="85">
        <v>1137.01</v>
      </c>
      <c r="N49" s="85">
        <v>1137.01</v>
      </c>
      <c r="O49" s="82" t="s">
        <v>60</v>
      </c>
      <c r="P49" s="85">
        <v>0</v>
      </c>
      <c r="Q49" s="85">
        <v>0</v>
      </c>
      <c r="R49" s="85">
        <v>0</v>
      </c>
      <c r="S49" s="82" t="s">
        <v>60</v>
      </c>
      <c r="T49" s="82" t="s">
        <v>60</v>
      </c>
      <c r="U49" s="82"/>
      <c r="V49" s="82" t="s">
        <v>115</v>
      </c>
      <c r="W49" s="82" t="s">
        <v>161</v>
      </c>
      <c r="X49" s="82" t="s">
        <v>60</v>
      </c>
      <c r="Y49" s="82"/>
      <c r="Z49" s="82"/>
      <c r="AA49" s="85">
        <v>931.65</v>
      </c>
      <c r="AB49" s="85">
        <v>205.36</v>
      </c>
      <c r="AC49" s="82"/>
      <c r="AD49" s="82"/>
      <c r="AE49" s="85">
        <v>0</v>
      </c>
      <c r="AF49" s="82"/>
      <c r="AG49" s="85">
        <v>0</v>
      </c>
      <c r="AH49" s="85">
        <v>0</v>
      </c>
      <c r="AI49" s="82"/>
      <c r="AJ49" s="85">
        <v>1137.01</v>
      </c>
      <c r="AK49" s="82" t="s">
        <v>173</v>
      </c>
      <c r="AL49" s="82" t="s">
        <v>163</v>
      </c>
    </row>
    <row r="50" spans="1:38">
      <c r="A50" s="82">
        <v>2414371</v>
      </c>
      <c r="B50" s="82">
        <v>6394</v>
      </c>
      <c r="C50" s="82" t="s">
        <v>220</v>
      </c>
      <c r="D50" s="82" t="s">
        <v>221</v>
      </c>
      <c r="E50" s="83">
        <v>0.1003</v>
      </c>
      <c r="F50" s="82" t="s">
        <v>159</v>
      </c>
      <c r="G50" s="82" t="s">
        <v>160</v>
      </c>
      <c r="H50" s="82">
        <v>2414371</v>
      </c>
      <c r="I50" s="84">
        <v>49542</v>
      </c>
      <c r="J50" s="84">
        <v>45798</v>
      </c>
      <c r="K50" s="84">
        <v>45799</v>
      </c>
      <c r="L50" s="82">
        <v>-3743</v>
      </c>
      <c r="M50" s="85">
        <v>1127.99</v>
      </c>
      <c r="N50" s="85">
        <v>1127.99</v>
      </c>
      <c r="O50" s="82" t="s">
        <v>60</v>
      </c>
      <c r="P50" s="85">
        <v>0</v>
      </c>
      <c r="Q50" s="85">
        <v>0</v>
      </c>
      <c r="R50" s="85">
        <v>0</v>
      </c>
      <c r="S50" s="82" t="s">
        <v>60</v>
      </c>
      <c r="T50" s="82" t="s">
        <v>60</v>
      </c>
      <c r="U50" s="82"/>
      <c r="V50" s="82" t="s">
        <v>115</v>
      </c>
      <c r="W50" s="82" t="s">
        <v>161</v>
      </c>
      <c r="X50" s="82" t="s">
        <v>60</v>
      </c>
      <c r="Y50" s="82"/>
      <c r="Z50" s="82"/>
      <c r="AA50" s="85">
        <v>931.65</v>
      </c>
      <c r="AB50" s="85">
        <v>196.34</v>
      </c>
      <c r="AC50" s="82"/>
      <c r="AD50" s="82"/>
      <c r="AE50" s="85">
        <v>0</v>
      </c>
      <c r="AF50" s="82"/>
      <c r="AG50" s="85">
        <v>0</v>
      </c>
      <c r="AH50" s="85">
        <v>0</v>
      </c>
      <c r="AI50" s="82"/>
      <c r="AJ50" s="85">
        <v>1127.99</v>
      </c>
      <c r="AK50" s="82" t="s">
        <v>173</v>
      </c>
      <c r="AL50" s="82" t="s">
        <v>163</v>
      </c>
    </row>
    <row r="51" spans="1:38">
      <c r="A51" s="82">
        <v>2414372</v>
      </c>
      <c r="B51" s="82">
        <v>6394</v>
      </c>
      <c r="C51" s="82" t="s">
        <v>220</v>
      </c>
      <c r="D51" s="82" t="s">
        <v>221</v>
      </c>
      <c r="E51" s="83">
        <v>0.1003</v>
      </c>
      <c r="F51" s="82" t="s">
        <v>159</v>
      </c>
      <c r="G51" s="82" t="s">
        <v>160</v>
      </c>
      <c r="H51" s="82">
        <v>2414372</v>
      </c>
      <c r="I51" s="84">
        <v>49573</v>
      </c>
      <c r="J51" s="84">
        <v>45798</v>
      </c>
      <c r="K51" s="84">
        <v>45799</v>
      </c>
      <c r="L51" s="82">
        <v>-3774</v>
      </c>
      <c r="M51" s="85">
        <v>1119.04</v>
      </c>
      <c r="N51" s="85">
        <v>1119.04</v>
      </c>
      <c r="O51" s="82" t="s">
        <v>60</v>
      </c>
      <c r="P51" s="85">
        <v>0</v>
      </c>
      <c r="Q51" s="85">
        <v>0</v>
      </c>
      <c r="R51" s="85">
        <v>0</v>
      </c>
      <c r="S51" s="82" t="s">
        <v>60</v>
      </c>
      <c r="T51" s="82" t="s">
        <v>60</v>
      </c>
      <c r="U51" s="82"/>
      <c r="V51" s="82" t="s">
        <v>115</v>
      </c>
      <c r="W51" s="82" t="s">
        <v>161</v>
      </c>
      <c r="X51" s="82" t="s">
        <v>60</v>
      </c>
      <c r="Y51" s="82"/>
      <c r="Z51" s="82"/>
      <c r="AA51" s="85">
        <v>931.65</v>
      </c>
      <c r="AB51" s="85">
        <v>187.39</v>
      </c>
      <c r="AC51" s="82"/>
      <c r="AD51" s="82"/>
      <c r="AE51" s="85">
        <v>0</v>
      </c>
      <c r="AF51" s="82"/>
      <c r="AG51" s="85">
        <v>0</v>
      </c>
      <c r="AH51" s="85">
        <v>0</v>
      </c>
      <c r="AI51" s="82"/>
      <c r="AJ51" s="85">
        <v>1119.04</v>
      </c>
      <c r="AK51" s="82" t="s">
        <v>173</v>
      </c>
      <c r="AL51" s="82" t="s">
        <v>163</v>
      </c>
    </row>
    <row r="52" spans="1:38">
      <c r="A52" s="82">
        <v>2414373</v>
      </c>
      <c r="B52" s="82">
        <v>6394</v>
      </c>
      <c r="C52" s="82" t="s">
        <v>220</v>
      </c>
      <c r="D52" s="82" t="s">
        <v>221</v>
      </c>
      <c r="E52" s="83">
        <v>0.1003</v>
      </c>
      <c r="F52" s="82" t="s">
        <v>159</v>
      </c>
      <c r="G52" s="82" t="s">
        <v>160</v>
      </c>
      <c r="H52" s="82">
        <v>2414373</v>
      </c>
      <c r="I52" s="84">
        <v>49603</v>
      </c>
      <c r="J52" s="84">
        <v>45798</v>
      </c>
      <c r="K52" s="84">
        <v>45799</v>
      </c>
      <c r="L52" s="82">
        <v>-3804</v>
      </c>
      <c r="M52" s="85">
        <v>1110.1500000000001</v>
      </c>
      <c r="N52" s="85">
        <v>1110.1500000000001</v>
      </c>
      <c r="O52" s="82" t="s">
        <v>60</v>
      </c>
      <c r="P52" s="85">
        <v>0</v>
      </c>
      <c r="Q52" s="85">
        <v>0</v>
      </c>
      <c r="R52" s="85">
        <v>0</v>
      </c>
      <c r="S52" s="82" t="s">
        <v>60</v>
      </c>
      <c r="T52" s="82" t="s">
        <v>60</v>
      </c>
      <c r="U52" s="82"/>
      <c r="V52" s="82" t="s">
        <v>115</v>
      </c>
      <c r="W52" s="82" t="s">
        <v>161</v>
      </c>
      <c r="X52" s="82" t="s">
        <v>60</v>
      </c>
      <c r="Y52" s="82"/>
      <c r="Z52" s="82"/>
      <c r="AA52" s="85">
        <v>931.65</v>
      </c>
      <c r="AB52" s="85">
        <v>178.5</v>
      </c>
      <c r="AC52" s="82"/>
      <c r="AD52" s="82"/>
      <c r="AE52" s="85">
        <v>0</v>
      </c>
      <c r="AF52" s="82"/>
      <c r="AG52" s="85">
        <v>0</v>
      </c>
      <c r="AH52" s="85">
        <v>0</v>
      </c>
      <c r="AI52" s="82"/>
      <c r="AJ52" s="85">
        <v>1110.1500000000001</v>
      </c>
      <c r="AK52" s="82" t="s">
        <v>173</v>
      </c>
      <c r="AL52" s="82" t="s">
        <v>163</v>
      </c>
    </row>
    <row r="53" spans="1:38">
      <c r="A53" s="82">
        <v>2414374</v>
      </c>
      <c r="B53" s="82">
        <v>6394</v>
      </c>
      <c r="C53" s="82" t="s">
        <v>220</v>
      </c>
      <c r="D53" s="82" t="s">
        <v>221</v>
      </c>
      <c r="E53" s="83">
        <v>0.1003</v>
      </c>
      <c r="F53" s="82" t="s">
        <v>159</v>
      </c>
      <c r="G53" s="82" t="s">
        <v>160</v>
      </c>
      <c r="H53" s="82">
        <v>2414374</v>
      </c>
      <c r="I53" s="84">
        <v>49634</v>
      </c>
      <c r="J53" s="84">
        <v>45798</v>
      </c>
      <c r="K53" s="84">
        <v>45799</v>
      </c>
      <c r="L53" s="82">
        <v>-3835</v>
      </c>
      <c r="M53" s="85">
        <v>1101.3399999999999</v>
      </c>
      <c r="N53" s="85">
        <v>1101.3399999999999</v>
      </c>
      <c r="O53" s="82" t="s">
        <v>60</v>
      </c>
      <c r="P53" s="85">
        <v>0</v>
      </c>
      <c r="Q53" s="85">
        <v>0</v>
      </c>
      <c r="R53" s="85">
        <v>0</v>
      </c>
      <c r="S53" s="82" t="s">
        <v>60</v>
      </c>
      <c r="T53" s="82" t="s">
        <v>60</v>
      </c>
      <c r="U53" s="82"/>
      <c r="V53" s="82" t="s">
        <v>115</v>
      </c>
      <c r="W53" s="82" t="s">
        <v>161</v>
      </c>
      <c r="X53" s="82" t="s">
        <v>60</v>
      </c>
      <c r="Y53" s="82"/>
      <c r="Z53" s="82"/>
      <c r="AA53" s="85">
        <v>931.64</v>
      </c>
      <c r="AB53" s="85">
        <v>169.7</v>
      </c>
      <c r="AC53" s="82"/>
      <c r="AD53" s="82"/>
      <c r="AE53" s="85">
        <v>0</v>
      </c>
      <c r="AF53" s="82"/>
      <c r="AG53" s="85">
        <v>0</v>
      </c>
      <c r="AH53" s="85">
        <v>0</v>
      </c>
      <c r="AI53" s="82"/>
      <c r="AJ53" s="85">
        <v>1101.3399999999999</v>
      </c>
      <c r="AK53" s="82" t="s">
        <v>173</v>
      </c>
      <c r="AL53" s="82" t="s">
        <v>163</v>
      </c>
    </row>
    <row r="54" spans="1:38">
      <c r="A54" s="82">
        <v>2414375</v>
      </c>
      <c r="B54" s="82">
        <v>6394</v>
      </c>
      <c r="C54" s="82" t="s">
        <v>220</v>
      </c>
      <c r="D54" s="82" t="s">
        <v>221</v>
      </c>
      <c r="E54" s="83">
        <v>0.1003</v>
      </c>
      <c r="F54" s="82" t="s">
        <v>159</v>
      </c>
      <c r="G54" s="82" t="s">
        <v>160</v>
      </c>
      <c r="H54" s="82">
        <v>2414375</v>
      </c>
      <c r="I54" s="84">
        <v>49664</v>
      </c>
      <c r="J54" s="84">
        <v>45798</v>
      </c>
      <c r="K54" s="84">
        <v>45799</v>
      </c>
      <c r="L54" s="82">
        <v>-3865</v>
      </c>
      <c r="M54" s="85">
        <v>1092.5999999999999</v>
      </c>
      <c r="N54" s="85">
        <v>1092.5999999999999</v>
      </c>
      <c r="O54" s="82" t="s">
        <v>60</v>
      </c>
      <c r="P54" s="85">
        <v>0</v>
      </c>
      <c r="Q54" s="85">
        <v>0</v>
      </c>
      <c r="R54" s="85">
        <v>0</v>
      </c>
      <c r="S54" s="82" t="s">
        <v>60</v>
      </c>
      <c r="T54" s="82" t="s">
        <v>60</v>
      </c>
      <c r="U54" s="82"/>
      <c r="V54" s="82" t="s">
        <v>115</v>
      </c>
      <c r="W54" s="82" t="s">
        <v>161</v>
      </c>
      <c r="X54" s="82" t="s">
        <v>60</v>
      </c>
      <c r="Y54" s="82"/>
      <c r="Z54" s="82"/>
      <c r="AA54" s="85">
        <v>931.65</v>
      </c>
      <c r="AB54" s="85">
        <v>160.94999999999999</v>
      </c>
      <c r="AC54" s="82"/>
      <c r="AD54" s="82"/>
      <c r="AE54" s="85">
        <v>0</v>
      </c>
      <c r="AF54" s="82"/>
      <c r="AG54" s="85">
        <v>0</v>
      </c>
      <c r="AH54" s="85">
        <v>0</v>
      </c>
      <c r="AI54" s="82"/>
      <c r="AJ54" s="85">
        <v>1092.5999999999999</v>
      </c>
      <c r="AK54" s="82" t="s">
        <v>173</v>
      </c>
      <c r="AL54" s="82" t="s">
        <v>163</v>
      </c>
    </row>
    <row r="55" spans="1:38">
      <c r="A55" s="82">
        <v>2414376</v>
      </c>
      <c r="B55" s="82">
        <v>6394</v>
      </c>
      <c r="C55" s="82" t="s">
        <v>220</v>
      </c>
      <c r="D55" s="82" t="s">
        <v>221</v>
      </c>
      <c r="E55" s="83">
        <v>0.1003</v>
      </c>
      <c r="F55" s="82" t="s">
        <v>159</v>
      </c>
      <c r="G55" s="82" t="s">
        <v>160</v>
      </c>
      <c r="H55" s="82">
        <v>2414376</v>
      </c>
      <c r="I55" s="84">
        <v>49695</v>
      </c>
      <c r="J55" s="84">
        <v>45798</v>
      </c>
      <c r="K55" s="84">
        <v>45799</v>
      </c>
      <c r="L55" s="82">
        <v>-3896</v>
      </c>
      <c r="M55" s="85">
        <v>1083.93</v>
      </c>
      <c r="N55" s="85">
        <v>1083.93</v>
      </c>
      <c r="O55" s="82" t="s">
        <v>60</v>
      </c>
      <c r="P55" s="85">
        <v>0</v>
      </c>
      <c r="Q55" s="85">
        <v>0</v>
      </c>
      <c r="R55" s="85">
        <v>0</v>
      </c>
      <c r="S55" s="82" t="s">
        <v>60</v>
      </c>
      <c r="T55" s="82" t="s">
        <v>60</v>
      </c>
      <c r="U55" s="82"/>
      <c r="V55" s="82" t="s">
        <v>115</v>
      </c>
      <c r="W55" s="82" t="s">
        <v>161</v>
      </c>
      <c r="X55" s="82" t="s">
        <v>60</v>
      </c>
      <c r="Y55" s="82"/>
      <c r="Z55" s="82"/>
      <c r="AA55" s="85">
        <v>931.65</v>
      </c>
      <c r="AB55" s="85">
        <v>152.28</v>
      </c>
      <c r="AC55" s="82"/>
      <c r="AD55" s="82"/>
      <c r="AE55" s="85">
        <v>0</v>
      </c>
      <c r="AF55" s="82"/>
      <c r="AG55" s="85">
        <v>0</v>
      </c>
      <c r="AH55" s="85">
        <v>0</v>
      </c>
      <c r="AI55" s="82"/>
      <c r="AJ55" s="85">
        <v>1083.93</v>
      </c>
      <c r="AK55" s="82" t="s">
        <v>173</v>
      </c>
      <c r="AL55" s="82" t="s">
        <v>163</v>
      </c>
    </row>
    <row r="56" spans="1:38">
      <c r="A56" s="82">
        <v>2414377</v>
      </c>
      <c r="B56" s="82">
        <v>6394</v>
      </c>
      <c r="C56" s="82" t="s">
        <v>220</v>
      </c>
      <c r="D56" s="82" t="s">
        <v>221</v>
      </c>
      <c r="E56" s="83">
        <v>0.1003</v>
      </c>
      <c r="F56" s="82" t="s">
        <v>159</v>
      </c>
      <c r="G56" s="82" t="s">
        <v>160</v>
      </c>
      <c r="H56" s="82">
        <v>2414377</v>
      </c>
      <c r="I56" s="84">
        <v>49726</v>
      </c>
      <c r="J56" s="84">
        <v>45798</v>
      </c>
      <c r="K56" s="84">
        <v>45799</v>
      </c>
      <c r="L56" s="82">
        <v>-3927</v>
      </c>
      <c r="M56" s="85">
        <v>1075.33</v>
      </c>
      <c r="N56" s="85">
        <v>1075.33</v>
      </c>
      <c r="O56" s="82" t="s">
        <v>60</v>
      </c>
      <c r="P56" s="85">
        <v>0</v>
      </c>
      <c r="Q56" s="85">
        <v>0</v>
      </c>
      <c r="R56" s="85">
        <v>0</v>
      </c>
      <c r="S56" s="82" t="s">
        <v>60</v>
      </c>
      <c r="T56" s="82" t="s">
        <v>60</v>
      </c>
      <c r="U56" s="82"/>
      <c r="V56" s="82" t="s">
        <v>115</v>
      </c>
      <c r="W56" s="82" t="s">
        <v>161</v>
      </c>
      <c r="X56" s="82" t="s">
        <v>60</v>
      </c>
      <c r="Y56" s="82"/>
      <c r="Z56" s="82"/>
      <c r="AA56" s="85">
        <v>931.65</v>
      </c>
      <c r="AB56" s="85">
        <v>143.68</v>
      </c>
      <c r="AC56" s="82"/>
      <c r="AD56" s="82"/>
      <c r="AE56" s="85">
        <v>0</v>
      </c>
      <c r="AF56" s="82"/>
      <c r="AG56" s="85">
        <v>0</v>
      </c>
      <c r="AH56" s="85">
        <v>0</v>
      </c>
      <c r="AI56" s="82"/>
      <c r="AJ56" s="85">
        <v>1075.33</v>
      </c>
      <c r="AK56" s="82" t="s">
        <v>173</v>
      </c>
      <c r="AL56" s="82" t="s">
        <v>163</v>
      </c>
    </row>
    <row r="57" spans="1:38">
      <c r="A57" s="82">
        <v>2414378</v>
      </c>
      <c r="B57" s="82">
        <v>6394</v>
      </c>
      <c r="C57" s="82" t="s">
        <v>220</v>
      </c>
      <c r="D57" s="82" t="s">
        <v>221</v>
      </c>
      <c r="E57" s="83">
        <v>0.1003</v>
      </c>
      <c r="F57" s="82" t="s">
        <v>159</v>
      </c>
      <c r="G57" s="82" t="s">
        <v>160</v>
      </c>
      <c r="H57" s="82">
        <v>2414378</v>
      </c>
      <c r="I57" s="84">
        <v>49755</v>
      </c>
      <c r="J57" s="84">
        <v>45798</v>
      </c>
      <c r="K57" s="84">
        <v>45799</v>
      </c>
      <c r="L57" s="82">
        <v>-3956</v>
      </c>
      <c r="M57" s="85">
        <v>1066.79</v>
      </c>
      <c r="N57" s="85">
        <v>1066.79</v>
      </c>
      <c r="O57" s="82" t="s">
        <v>60</v>
      </c>
      <c r="P57" s="85">
        <v>0</v>
      </c>
      <c r="Q57" s="85">
        <v>0</v>
      </c>
      <c r="R57" s="85">
        <v>0</v>
      </c>
      <c r="S57" s="82" t="s">
        <v>60</v>
      </c>
      <c r="T57" s="82" t="s">
        <v>60</v>
      </c>
      <c r="U57" s="82"/>
      <c r="V57" s="82" t="s">
        <v>115</v>
      </c>
      <c r="W57" s="82" t="s">
        <v>161</v>
      </c>
      <c r="X57" s="82" t="s">
        <v>60</v>
      </c>
      <c r="Y57" s="82"/>
      <c r="Z57" s="82"/>
      <c r="AA57" s="85">
        <v>931.65</v>
      </c>
      <c r="AB57" s="85">
        <v>135.13999999999999</v>
      </c>
      <c r="AC57" s="82"/>
      <c r="AD57" s="82"/>
      <c r="AE57" s="85">
        <v>0</v>
      </c>
      <c r="AF57" s="82"/>
      <c r="AG57" s="85">
        <v>0</v>
      </c>
      <c r="AH57" s="85">
        <v>0</v>
      </c>
      <c r="AI57" s="82"/>
      <c r="AJ57" s="85">
        <v>1066.79</v>
      </c>
      <c r="AK57" s="82" t="s">
        <v>173</v>
      </c>
      <c r="AL57" s="82" t="s">
        <v>163</v>
      </c>
    </row>
    <row r="58" spans="1:38">
      <c r="A58" s="82">
        <v>2414379</v>
      </c>
      <c r="B58" s="82">
        <v>6394</v>
      </c>
      <c r="C58" s="82" t="s">
        <v>220</v>
      </c>
      <c r="D58" s="82" t="s">
        <v>221</v>
      </c>
      <c r="E58" s="83">
        <v>0.1003</v>
      </c>
      <c r="F58" s="82" t="s">
        <v>159</v>
      </c>
      <c r="G58" s="82" t="s">
        <v>160</v>
      </c>
      <c r="H58" s="82">
        <v>2414379</v>
      </c>
      <c r="I58" s="84">
        <v>49786</v>
      </c>
      <c r="J58" s="84">
        <v>45798</v>
      </c>
      <c r="K58" s="84">
        <v>45799</v>
      </c>
      <c r="L58" s="82">
        <v>-3987</v>
      </c>
      <c r="M58" s="85">
        <v>1058.33</v>
      </c>
      <c r="N58" s="85">
        <v>1058.33</v>
      </c>
      <c r="O58" s="82" t="s">
        <v>60</v>
      </c>
      <c r="P58" s="85">
        <v>0</v>
      </c>
      <c r="Q58" s="85">
        <v>0</v>
      </c>
      <c r="R58" s="85">
        <v>0</v>
      </c>
      <c r="S58" s="82" t="s">
        <v>60</v>
      </c>
      <c r="T58" s="82" t="s">
        <v>60</v>
      </c>
      <c r="U58" s="82"/>
      <c r="V58" s="82" t="s">
        <v>115</v>
      </c>
      <c r="W58" s="82" t="s">
        <v>161</v>
      </c>
      <c r="X58" s="82" t="s">
        <v>60</v>
      </c>
      <c r="Y58" s="82"/>
      <c r="Z58" s="82"/>
      <c r="AA58" s="85">
        <v>931.65</v>
      </c>
      <c r="AB58" s="85">
        <v>126.68</v>
      </c>
      <c r="AC58" s="82"/>
      <c r="AD58" s="82"/>
      <c r="AE58" s="85">
        <v>0</v>
      </c>
      <c r="AF58" s="82"/>
      <c r="AG58" s="85">
        <v>0</v>
      </c>
      <c r="AH58" s="85">
        <v>0</v>
      </c>
      <c r="AI58" s="82"/>
      <c r="AJ58" s="85">
        <v>1058.33</v>
      </c>
      <c r="AK58" s="82" t="s">
        <v>173</v>
      </c>
      <c r="AL58" s="82" t="s">
        <v>163</v>
      </c>
    </row>
    <row r="59" spans="1:38">
      <c r="A59" s="82">
        <v>2414380</v>
      </c>
      <c r="B59" s="82">
        <v>6394</v>
      </c>
      <c r="C59" s="82" t="s">
        <v>220</v>
      </c>
      <c r="D59" s="82" t="s">
        <v>221</v>
      </c>
      <c r="E59" s="83">
        <v>0.1003</v>
      </c>
      <c r="F59" s="82" t="s">
        <v>159</v>
      </c>
      <c r="G59" s="82" t="s">
        <v>160</v>
      </c>
      <c r="H59" s="82">
        <v>2414380</v>
      </c>
      <c r="I59" s="84">
        <v>49816</v>
      </c>
      <c r="J59" s="84">
        <v>45798</v>
      </c>
      <c r="K59" s="84">
        <v>45799</v>
      </c>
      <c r="L59" s="82">
        <v>-4017</v>
      </c>
      <c r="M59" s="85">
        <v>1049.93</v>
      </c>
      <c r="N59" s="85">
        <v>1049.93</v>
      </c>
      <c r="O59" s="82" t="s">
        <v>60</v>
      </c>
      <c r="P59" s="85">
        <v>0</v>
      </c>
      <c r="Q59" s="85">
        <v>0</v>
      </c>
      <c r="R59" s="85">
        <v>0</v>
      </c>
      <c r="S59" s="82" t="s">
        <v>60</v>
      </c>
      <c r="T59" s="82" t="s">
        <v>60</v>
      </c>
      <c r="U59" s="82"/>
      <c r="V59" s="82" t="s">
        <v>115</v>
      </c>
      <c r="W59" s="82" t="s">
        <v>161</v>
      </c>
      <c r="X59" s="82" t="s">
        <v>60</v>
      </c>
      <c r="Y59" s="82"/>
      <c r="Z59" s="82"/>
      <c r="AA59" s="85">
        <v>931.65</v>
      </c>
      <c r="AB59" s="85">
        <v>118.28</v>
      </c>
      <c r="AC59" s="82"/>
      <c r="AD59" s="82"/>
      <c r="AE59" s="85">
        <v>0</v>
      </c>
      <c r="AF59" s="82"/>
      <c r="AG59" s="85">
        <v>0</v>
      </c>
      <c r="AH59" s="85">
        <v>0</v>
      </c>
      <c r="AI59" s="82"/>
      <c r="AJ59" s="85">
        <v>1049.93</v>
      </c>
      <c r="AK59" s="82" t="s">
        <v>173</v>
      </c>
      <c r="AL59" s="82" t="s">
        <v>163</v>
      </c>
    </row>
    <row r="60" spans="1:38">
      <c r="A60" s="82">
        <v>2414381</v>
      </c>
      <c r="B60" s="82">
        <v>6394</v>
      </c>
      <c r="C60" s="82" t="s">
        <v>220</v>
      </c>
      <c r="D60" s="82" t="s">
        <v>221</v>
      </c>
      <c r="E60" s="83">
        <v>0.1003</v>
      </c>
      <c r="F60" s="82" t="s">
        <v>159</v>
      </c>
      <c r="G60" s="82" t="s">
        <v>160</v>
      </c>
      <c r="H60" s="82">
        <v>2414381</v>
      </c>
      <c r="I60" s="84">
        <v>49847</v>
      </c>
      <c r="J60" s="84">
        <v>45798</v>
      </c>
      <c r="K60" s="84">
        <v>45799</v>
      </c>
      <c r="L60" s="82">
        <v>-4048</v>
      </c>
      <c r="M60" s="85">
        <v>1041.5999999999999</v>
      </c>
      <c r="N60" s="85">
        <v>1041.5999999999999</v>
      </c>
      <c r="O60" s="82" t="s">
        <v>60</v>
      </c>
      <c r="P60" s="85">
        <v>0</v>
      </c>
      <c r="Q60" s="85">
        <v>0</v>
      </c>
      <c r="R60" s="85">
        <v>0</v>
      </c>
      <c r="S60" s="82" t="s">
        <v>60</v>
      </c>
      <c r="T60" s="82" t="s">
        <v>60</v>
      </c>
      <c r="U60" s="82"/>
      <c r="V60" s="82" t="s">
        <v>115</v>
      </c>
      <c r="W60" s="82" t="s">
        <v>161</v>
      </c>
      <c r="X60" s="82" t="s">
        <v>60</v>
      </c>
      <c r="Y60" s="82"/>
      <c r="Z60" s="82"/>
      <c r="AA60" s="85">
        <v>959.1</v>
      </c>
      <c r="AB60" s="85">
        <v>82.5</v>
      </c>
      <c r="AC60" s="82"/>
      <c r="AD60" s="82"/>
      <c r="AE60" s="85">
        <v>0</v>
      </c>
      <c r="AF60" s="82"/>
      <c r="AG60" s="85">
        <v>0</v>
      </c>
      <c r="AH60" s="85">
        <v>0</v>
      </c>
      <c r="AI60" s="82"/>
      <c r="AJ60" s="85">
        <v>1041.5999999999999</v>
      </c>
      <c r="AK60" s="82" t="s">
        <v>173</v>
      </c>
      <c r="AL60" s="82" t="s">
        <v>163</v>
      </c>
    </row>
    <row r="61" spans="1:38">
      <c r="A61" s="82">
        <v>2414382</v>
      </c>
      <c r="B61" s="82">
        <v>6394</v>
      </c>
      <c r="C61" s="82" t="s">
        <v>220</v>
      </c>
      <c r="D61" s="82" t="s">
        <v>221</v>
      </c>
      <c r="E61" s="83">
        <v>0.1003</v>
      </c>
      <c r="F61" s="82" t="s">
        <v>159</v>
      </c>
      <c r="G61" s="82" t="s">
        <v>160</v>
      </c>
      <c r="H61" s="82">
        <v>2414382</v>
      </c>
      <c r="I61" s="84">
        <v>49877</v>
      </c>
      <c r="J61" s="84">
        <v>45798</v>
      </c>
      <c r="K61" s="84">
        <v>45799</v>
      </c>
      <c r="L61" s="82">
        <v>-4078</v>
      </c>
      <c r="M61" s="85">
        <v>1033.33</v>
      </c>
      <c r="N61" s="85">
        <v>1033.33</v>
      </c>
      <c r="O61" s="82" t="s">
        <v>60</v>
      </c>
      <c r="P61" s="85">
        <v>0</v>
      </c>
      <c r="Q61" s="85">
        <v>0</v>
      </c>
      <c r="R61" s="85">
        <v>0</v>
      </c>
      <c r="S61" s="82" t="s">
        <v>60</v>
      </c>
      <c r="T61" s="82" t="s">
        <v>60</v>
      </c>
      <c r="U61" s="82"/>
      <c r="V61" s="82" t="s">
        <v>115</v>
      </c>
      <c r="W61" s="82" t="s">
        <v>161</v>
      </c>
      <c r="X61" s="82" t="s">
        <v>60</v>
      </c>
      <c r="Y61" s="82"/>
      <c r="Z61" s="82"/>
      <c r="AA61" s="85">
        <v>931.65</v>
      </c>
      <c r="AB61" s="85">
        <v>101.68</v>
      </c>
      <c r="AC61" s="82"/>
      <c r="AD61" s="82"/>
      <c r="AE61" s="85">
        <v>0</v>
      </c>
      <c r="AF61" s="82"/>
      <c r="AG61" s="85">
        <v>0</v>
      </c>
      <c r="AH61" s="85">
        <v>0</v>
      </c>
      <c r="AI61" s="82"/>
      <c r="AJ61" s="85">
        <v>1033.33</v>
      </c>
      <c r="AK61" s="82" t="s">
        <v>173</v>
      </c>
      <c r="AL61" s="82" t="s">
        <v>163</v>
      </c>
    </row>
    <row r="62" spans="1:38">
      <c r="A62" s="82">
        <v>2414383</v>
      </c>
      <c r="B62" s="82">
        <v>6394</v>
      </c>
      <c r="C62" s="82" t="s">
        <v>220</v>
      </c>
      <c r="D62" s="82" t="s">
        <v>221</v>
      </c>
      <c r="E62" s="83">
        <v>0.1003</v>
      </c>
      <c r="F62" s="82" t="s">
        <v>159</v>
      </c>
      <c r="G62" s="82" t="s">
        <v>160</v>
      </c>
      <c r="H62" s="82">
        <v>2414383</v>
      </c>
      <c r="I62" s="84">
        <v>49908</v>
      </c>
      <c r="J62" s="84">
        <v>45798</v>
      </c>
      <c r="K62" s="84">
        <v>45799</v>
      </c>
      <c r="L62" s="82">
        <v>-4109</v>
      </c>
      <c r="M62" s="85">
        <v>1025.1300000000001</v>
      </c>
      <c r="N62" s="85">
        <v>1025.1300000000001</v>
      </c>
      <c r="O62" s="82" t="s">
        <v>60</v>
      </c>
      <c r="P62" s="85">
        <v>0</v>
      </c>
      <c r="Q62" s="85">
        <v>0</v>
      </c>
      <c r="R62" s="85">
        <v>0</v>
      </c>
      <c r="S62" s="82" t="s">
        <v>60</v>
      </c>
      <c r="T62" s="82" t="s">
        <v>60</v>
      </c>
      <c r="U62" s="82"/>
      <c r="V62" s="82" t="s">
        <v>115</v>
      </c>
      <c r="W62" s="82" t="s">
        <v>161</v>
      </c>
      <c r="X62" s="82" t="s">
        <v>60</v>
      </c>
      <c r="Y62" s="82"/>
      <c r="Z62" s="82"/>
      <c r="AA62" s="85">
        <v>931.65</v>
      </c>
      <c r="AB62" s="85">
        <v>93.48</v>
      </c>
      <c r="AC62" s="82"/>
      <c r="AD62" s="82"/>
      <c r="AE62" s="85">
        <v>0</v>
      </c>
      <c r="AF62" s="82"/>
      <c r="AG62" s="85">
        <v>0</v>
      </c>
      <c r="AH62" s="85">
        <v>0</v>
      </c>
      <c r="AI62" s="82"/>
      <c r="AJ62" s="85">
        <v>1025.1300000000001</v>
      </c>
      <c r="AK62" s="82" t="s">
        <v>173</v>
      </c>
      <c r="AL62" s="82" t="s">
        <v>163</v>
      </c>
    </row>
    <row r="63" spans="1:38">
      <c r="A63" s="82">
        <v>2414384</v>
      </c>
      <c r="B63" s="82">
        <v>6394</v>
      </c>
      <c r="C63" s="82" t="s">
        <v>220</v>
      </c>
      <c r="D63" s="82" t="s">
        <v>221</v>
      </c>
      <c r="E63" s="83">
        <v>0.1003</v>
      </c>
      <c r="F63" s="82" t="s">
        <v>159</v>
      </c>
      <c r="G63" s="82" t="s">
        <v>160</v>
      </c>
      <c r="H63" s="82">
        <v>2414384</v>
      </c>
      <c r="I63" s="84">
        <v>49939</v>
      </c>
      <c r="J63" s="84">
        <v>45798</v>
      </c>
      <c r="K63" s="84">
        <v>45799</v>
      </c>
      <c r="L63" s="82">
        <v>-4140</v>
      </c>
      <c r="M63" s="85">
        <v>1016.99</v>
      </c>
      <c r="N63" s="85">
        <v>1016.99</v>
      </c>
      <c r="O63" s="82" t="s">
        <v>60</v>
      </c>
      <c r="P63" s="85">
        <v>0</v>
      </c>
      <c r="Q63" s="85">
        <v>0</v>
      </c>
      <c r="R63" s="85">
        <v>0</v>
      </c>
      <c r="S63" s="82" t="s">
        <v>60</v>
      </c>
      <c r="T63" s="82" t="s">
        <v>60</v>
      </c>
      <c r="U63" s="82"/>
      <c r="V63" s="82" t="s">
        <v>115</v>
      </c>
      <c r="W63" s="82" t="s">
        <v>161</v>
      </c>
      <c r="X63" s="82" t="s">
        <v>60</v>
      </c>
      <c r="Y63" s="82"/>
      <c r="Z63" s="82"/>
      <c r="AA63" s="85">
        <v>931.65</v>
      </c>
      <c r="AB63" s="85">
        <v>85.34</v>
      </c>
      <c r="AC63" s="82"/>
      <c r="AD63" s="82"/>
      <c r="AE63" s="85">
        <v>0</v>
      </c>
      <c r="AF63" s="82"/>
      <c r="AG63" s="85">
        <v>0</v>
      </c>
      <c r="AH63" s="85">
        <v>0</v>
      </c>
      <c r="AI63" s="82"/>
      <c r="AJ63" s="85">
        <v>1016.99</v>
      </c>
      <c r="AK63" s="82" t="s">
        <v>173</v>
      </c>
      <c r="AL63" s="82" t="s">
        <v>163</v>
      </c>
    </row>
    <row r="64" spans="1:38">
      <c r="A64" s="82">
        <v>2418820</v>
      </c>
      <c r="B64" s="82">
        <v>6453</v>
      </c>
      <c r="C64" s="82" t="s">
        <v>222</v>
      </c>
      <c r="D64" s="82" t="s">
        <v>223</v>
      </c>
      <c r="E64" s="83">
        <v>0.1003</v>
      </c>
      <c r="F64" s="82" t="s">
        <v>159</v>
      </c>
      <c r="G64" s="82" t="s">
        <v>160</v>
      </c>
      <c r="H64" s="82">
        <v>2418820</v>
      </c>
      <c r="I64" s="84">
        <v>45818</v>
      </c>
      <c r="J64" s="84">
        <v>45806</v>
      </c>
      <c r="K64" s="84">
        <v>45807</v>
      </c>
      <c r="L64" s="82">
        <v>-11</v>
      </c>
      <c r="M64" s="85">
        <v>3745.58</v>
      </c>
      <c r="N64" s="85">
        <v>3745.58</v>
      </c>
      <c r="O64" s="82" t="s">
        <v>60</v>
      </c>
      <c r="P64" s="85">
        <v>0</v>
      </c>
      <c r="Q64" s="85">
        <v>0</v>
      </c>
      <c r="R64" s="85">
        <v>0</v>
      </c>
      <c r="S64" s="82" t="s">
        <v>60</v>
      </c>
      <c r="T64" s="82" t="s">
        <v>60</v>
      </c>
      <c r="U64" s="82"/>
      <c r="V64" s="82" t="s">
        <v>115</v>
      </c>
      <c r="W64" s="82" t="s">
        <v>161</v>
      </c>
      <c r="X64" s="82" t="s">
        <v>60</v>
      </c>
      <c r="Y64" s="82"/>
      <c r="Z64" s="82"/>
      <c r="AA64" s="85">
        <v>1064.6500000000001</v>
      </c>
      <c r="AB64" s="85">
        <v>2680.93</v>
      </c>
      <c r="AC64" s="82"/>
      <c r="AD64" s="82"/>
      <c r="AE64" s="85">
        <v>0</v>
      </c>
      <c r="AF64" s="82"/>
      <c r="AG64" s="85">
        <v>0</v>
      </c>
      <c r="AH64" s="85">
        <v>0</v>
      </c>
      <c r="AI64" s="82"/>
      <c r="AJ64" s="85">
        <v>3745.58</v>
      </c>
      <c r="AK64" s="82" t="s">
        <v>39</v>
      </c>
      <c r="AL64" s="82" t="s">
        <v>163</v>
      </c>
    </row>
    <row r="65" spans="1:38">
      <c r="A65" s="82">
        <v>2418970</v>
      </c>
      <c r="B65" s="82">
        <v>6453</v>
      </c>
      <c r="C65" s="82" t="s">
        <v>222</v>
      </c>
      <c r="D65" s="82" t="s">
        <v>223</v>
      </c>
      <c r="E65" s="83">
        <v>0.1003</v>
      </c>
      <c r="F65" s="82" t="s">
        <v>159</v>
      </c>
      <c r="G65" s="82" t="s">
        <v>160</v>
      </c>
      <c r="H65" s="82">
        <v>2418970</v>
      </c>
      <c r="I65" s="84">
        <v>50384</v>
      </c>
      <c r="J65" s="84">
        <v>45806</v>
      </c>
      <c r="K65" s="84">
        <v>45807</v>
      </c>
      <c r="L65" s="82">
        <v>-4577</v>
      </c>
      <c r="M65" s="85">
        <v>1133.54</v>
      </c>
      <c r="N65" s="85">
        <v>1133.54</v>
      </c>
      <c r="O65" s="82" t="s">
        <v>60</v>
      </c>
      <c r="P65" s="85">
        <v>0</v>
      </c>
      <c r="Q65" s="85">
        <v>0</v>
      </c>
      <c r="R65" s="85">
        <v>0</v>
      </c>
      <c r="S65" s="82" t="s">
        <v>60</v>
      </c>
      <c r="T65" s="82" t="s">
        <v>60</v>
      </c>
      <c r="U65" s="82"/>
      <c r="V65" s="82" t="s">
        <v>115</v>
      </c>
      <c r="W65" s="82" t="s">
        <v>161</v>
      </c>
      <c r="X65" s="82" t="s">
        <v>60</v>
      </c>
      <c r="Y65" s="82"/>
      <c r="Z65" s="82"/>
      <c r="AA65" s="85">
        <v>1087.8900000000001</v>
      </c>
      <c r="AB65" s="85">
        <v>45.65</v>
      </c>
      <c r="AC65" s="82"/>
      <c r="AD65" s="82"/>
      <c r="AE65" s="85">
        <v>0</v>
      </c>
      <c r="AF65" s="82"/>
      <c r="AG65" s="85">
        <v>0</v>
      </c>
      <c r="AH65" s="85">
        <v>0</v>
      </c>
      <c r="AI65" s="82"/>
      <c r="AJ65" s="85">
        <v>1133.54</v>
      </c>
      <c r="AK65" s="82" t="s">
        <v>173</v>
      </c>
      <c r="AL65" s="82" t="s">
        <v>163</v>
      </c>
    </row>
    <row r="66" spans="1:38">
      <c r="A66" s="82">
        <v>2419042</v>
      </c>
      <c r="B66" s="82">
        <v>6472</v>
      </c>
      <c r="C66" s="82" t="s">
        <v>224</v>
      </c>
      <c r="D66" s="82" t="s">
        <v>225</v>
      </c>
      <c r="E66" s="83">
        <v>0.1003</v>
      </c>
      <c r="F66" s="82" t="s">
        <v>159</v>
      </c>
      <c r="G66" s="82" t="s">
        <v>160</v>
      </c>
      <c r="H66" s="82">
        <v>2419042</v>
      </c>
      <c r="I66" s="84">
        <v>45798</v>
      </c>
      <c r="J66" s="84">
        <v>45798</v>
      </c>
      <c r="K66" s="84">
        <v>45799</v>
      </c>
      <c r="L66" s="82">
        <v>1</v>
      </c>
      <c r="M66" s="85">
        <v>2622.82</v>
      </c>
      <c r="N66" s="85">
        <v>2622.82</v>
      </c>
      <c r="O66" s="82" t="s">
        <v>60</v>
      </c>
      <c r="P66" s="85">
        <v>0</v>
      </c>
      <c r="Q66" s="85">
        <v>0</v>
      </c>
      <c r="R66" s="85">
        <v>0</v>
      </c>
      <c r="S66" s="82" t="s">
        <v>60</v>
      </c>
      <c r="T66" s="82" t="s">
        <v>60</v>
      </c>
      <c r="U66" s="82"/>
      <c r="V66" s="82" t="s">
        <v>114</v>
      </c>
      <c r="W66" s="82" t="s">
        <v>161</v>
      </c>
      <c r="X66" s="82" t="s">
        <v>60</v>
      </c>
      <c r="Y66" s="82"/>
      <c r="Z66" s="82"/>
      <c r="AA66" s="85">
        <v>727.35</v>
      </c>
      <c r="AB66" s="85">
        <v>1895.47</v>
      </c>
      <c r="AC66" s="82"/>
      <c r="AD66" s="82"/>
      <c r="AE66" s="85">
        <v>0</v>
      </c>
      <c r="AF66" s="82"/>
      <c r="AG66" s="85">
        <v>0</v>
      </c>
      <c r="AH66" s="85">
        <v>0</v>
      </c>
      <c r="AI66" s="82"/>
      <c r="AJ66" s="85">
        <v>2622.82</v>
      </c>
      <c r="AK66" s="82" t="s">
        <v>162</v>
      </c>
      <c r="AL66" s="82" t="s">
        <v>163</v>
      </c>
    </row>
    <row r="67" spans="1:38">
      <c r="A67" s="82">
        <v>2414087</v>
      </c>
      <c r="B67" s="82">
        <v>6393</v>
      </c>
      <c r="C67" s="82" t="s">
        <v>226</v>
      </c>
      <c r="D67" s="82" t="s">
        <v>227</v>
      </c>
      <c r="E67" s="83">
        <v>0.1003</v>
      </c>
      <c r="F67" s="82" t="s">
        <v>159</v>
      </c>
      <c r="G67" s="82" t="s">
        <v>160</v>
      </c>
      <c r="H67" s="82">
        <v>2414087</v>
      </c>
      <c r="I67" s="84">
        <v>45787</v>
      </c>
      <c r="J67" s="84">
        <v>45789</v>
      </c>
      <c r="K67" s="84">
        <v>45790</v>
      </c>
      <c r="L67" s="82">
        <v>3</v>
      </c>
      <c r="M67" s="85">
        <v>3076.18</v>
      </c>
      <c r="N67" s="85">
        <v>3076.18</v>
      </c>
      <c r="O67" s="82" t="s">
        <v>60</v>
      </c>
      <c r="P67" s="85">
        <v>0</v>
      </c>
      <c r="Q67" s="85">
        <v>0</v>
      </c>
      <c r="R67" s="85">
        <v>0</v>
      </c>
      <c r="S67" s="82" t="s">
        <v>60</v>
      </c>
      <c r="T67" s="82" t="s">
        <v>60</v>
      </c>
      <c r="U67" s="82"/>
      <c r="V67" s="82" t="s">
        <v>114</v>
      </c>
      <c r="W67" s="82" t="s">
        <v>161</v>
      </c>
      <c r="X67" s="82" t="s">
        <v>60</v>
      </c>
      <c r="Y67" s="82"/>
      <c r="Z67" s="82"/>
      <c r="AA67" s="85">
        <v>953.48</v>
      </c>
      <c r="AB67" s="85">
        <v>2122.6999999999998</v>
      </c>
      <c r="AC67" s="82"/>
      <c r="AD67" s="82"/>
      <c r="AE67" s="85">
        <v>0</v>
      </c>
      <c r="AF67" s="82"/>
      <c r="AG67" s="85">
        <v>0</v>
      </c>
      <c r="AH67" s="85">
        <v>0</v>
      </c>
      <c r="AI67" s="82"/>
      <c r="AJ67" s="85">
        <v>3076.18</v>
      </c>
      <c r="AK67" s="82" t="s">
        <v>162</v>
      </c>
      <c r="AL67" s="82" t="s">
        <v>163</v>
      </c>
    </row>
    <row r="68" spans="1:38">
      <c r="A68" s="82">
        <v>2414187</v>
      </c>
      <c r="B68" s="82">
        <v>6393</v>
      </c>
      <c r="C68" s="82" t="s">
        <v>226</v>
      </c>
      <c r="D68" s="82" t="s">
        <v>227</v>
      </c>
      <c r="E68" s="83">
        <v>0.1003</v>
      </c>
      <c r="F68" s="82" t="s">
        <v>159</v>
      </c>
      <c r="G68" s="82" t="s">
        <v>160</v>
      </c>
      <c r="H68" s="82">
        <v>2414187</v>
      </c>
      <c r="I68" s="84">
        <v>48832</v>
      </c>
      <c r="J68" s="84">
        <v>45803</v>
      </c>
      <c r="K68" s="84">
        <v>45804</v>
      </c>
      <c r="L68" s="82">
        <v>-3028</v>
      </c>
      <c r="M68" s="85">
        <v>1386.62</v>
      </c>
      <c r="N68" s="85">
        <v>1386.62</v>
      </c>
      <c r="O68" s="82" t="s">
        <v>60</v>
      </c>
      <c r="P68" s="85">
        <v>0</v>
      </c>
      <c r="Q68" s="85">
        <v>0</v>
      </c>
      <c r="R68" s="85">
        <v>0</v>
      </c>
      <c r="S68" s="82" t="s">
        <v>60</v>
      </c>
      <c r="T68" s="82" t="s">
        <v>60</v>
      </c>
      <c r="U68" s="82"/>
      <c r="V68" s="82" t="s">
        <v>115</v>
      </c>
      <c r="W68" s="82" t="s">
        <v>161</v>
      </c>
      <c r="X68" s="82" t="s">
        <v>60</v>
      </c>
      <c r="Y68" s="82"/>
      <c r="Z68" s="82"/>
      <c r="AA68" s="85">
        <v>953.48</v>
      </c>
      <c r="AB68" s="85">
        <v>433.14</v>
      </c>
      <c r="AC68" s="82"/>
      <c r="AD68" s="82"/>
      <c r="AE68" s="85">
        <v>0</v>
      </c>
      <c r="AF68" s="82"/>
      <c r="AG68" s="85">
        <v>0</v>
      </c>
      <c r="AH68" s="85">
        <v>0</v>
      </c>
      <c r="AI68" s="82"/>
      <c r="AJ68" s="85">
        <v>1386.62</v>
      </c>
      <c r="AK68" s="82" t="s">
        <v>173</v>
      </c>
      <c r="AL68" s="82" t="s">
        <v>163</v>
      </c>
    </row>
    <row r="69" spans="1:38">
      <c r="A69" s="82">
        <v>2414188</v>
      </c>
      <c r="B69" s="82">
        <v>6393</v>
      </c>
      <c r="C69" s="82" t="s">
        <v>226</v>
      </c>
      <c r="D69" s="82" t="s">
        <v>227</v>
      </c>
      <c r="E69" s="83">
        <v>0.1003</v>
      </c>
      <c r="F69" s="82" t="s">
        <v>159</v>
      </c>
      <c r="G69" s="82" t="s">
        <v>160</v>
      </c>
      <c r="H69" s="82">
        <v>2414188</v>
      </c>
      <c r="I69" s="84">
        <v>48862</v>
      </c>
      <c r="J69" s="84">
        <v>45803</v>
      </c>
      <c r="K69" s="84">
        <v>45804</v>
      </c>
      <c r="L69" s="82">
        <v>-3058</v>
      </c>
      <c r="M69" s="85">
        <v>1375.62</v>
      </c>
      <c r="N69" s="85">
        <v>1375.62</v>
      </c>
      <c r="O69" s="82" t="s">
        <v>60</v>
      </c>
      <c r="P69" s="85">
        <v>0</v>
      </c>
      <c r="Q69" s="85">
        <v>0</v>
      </c>
      <c r="R69" s="85">
        <v>0</v>
      </c>
      <c r="S69" s="82" t="s">
        <v>60</v>
      </c>
      <c r="T69" s="82" t="s">
        <v>60</v>
      </c>
      <c r="U69" s="82"/>
      <c r="V69" s="82" t="s">
        <v>115</v>
      </c>
      <c r="W69" s="82" t="s">
        <v>161</v>
      </c>
      <c r="X69" s="82" t="s">
        <v>60</v>
      </c>
      <c r="Y69" s="82"/>
      <c r="Z69" s="82"/>
      <c r="AA69" s="85">
        <v>953.48</v>
      </c>
      <c r="AB69" s="85">
        <v>422.14</v>
      </c>
      <c r="AC69" s="82"/>
      <c r="AD69" s="82"/>
      <c r="AE69" s="85">
        <v>0</v>
      </c>
      <c r="AF69" s="82"/>
      <c r="AG69" s="85">
        <v>0</v>
      </c>
      <c r="AH69" s="85">
        <v>0</v>
      </c>
      <c r="AI69" s="82"/>
      <c r="AJ69" s="85">
        <v>1375.62</v>
      </c>
      <c r="AK69" s="82" t="s">
        <v>173</v>
      </c>
      <c r="AL69" s="82" t="s">
        <v>163</v>
      </c>
    </row>
    <row r="70" spans="1:38">
      <c r="A70" s="82">
        <v>2414189</v>
      </c>
      <c r="B70" s="82">
        <v>6393</v>
      </c>
      <c r="C70" s="82" t="s">
        <v>226</v>
      </c>
      <c r="D70" s="82" t="s">
        <v>227</v>
      </c>
      <c r="E70" s="83">
        <v>0.1003</v>
      </c>
      <c r="F70" s="82" t="s">
        <v>159</v>
      </c>
      <c r="G70" s="82" t="s">
        <v>160</v>
      </c>
      <c r="H70" s="82">
        <v>2414189</v>
      </c>
      <c r="I70" s="84">
        <v>48893</v>
      </c>
      <c r="J70" s="84">
        <v>45803</v>
      </c>
      <c r="K70" s="84">
        <v>45804</v>
      </c>
      <c r="L70" s="82">
        <v>-3089</v>
      </c>
      <c r="M70" s="85">
        <v>1364.7</v>
      </c>
      <c r="N70" s="85">
        <v>1364.7</v>
      </c>
      <c r="O70" s="82" t="s">
        <v>60</v>
      </c>
      <c r="P70" s="85">
        <v>0</v>
      </c>
      <c r="Q70" s="85">
        <v>0</v>
      </c>
      <c r="R70" s="85">
        <v>0</v>
      </c>
      <c r="S70" s="82" t="s">
        <v>60</v>
      </c>
      <c r="T70" s="82" t="s">
        <v>60</v>
      </c>
      <c r="U70" s="82"/>
      <c r="V70" s="82" t="s">
        <v>115</v>
      </c>
      <c r="W70" s="82" t="s">
        <v>161</v>
      </c>
      <c r="X70" s="82" t="s">
        <v>60</v>
      </c>
      <c r="Y70" s="82"/>
      <c r="Z70" s="82"/>
      <c r="AA70" s="85">
        <v>953.48</v>
      </c>
      <c r="AB70" s="85">
        <v>411.22</v>
      </c>
      <c r="AC70" s="82"/>
      <c r="AD70" s="82"/>
      <c r="AE70" s="85">
        <v>0</v>
      </c>
      <c r="AF70" s="82"/>
      <c r="AG70" s="85">
        <v>0</v>
      </c>
      <c r="AH70" s="85">
        <v>0</v>
      </c>
      <c r="AI70" s="82"/>
      <c r="AJ70" s="85">
        <v>1364.7</v>
      </c>
      <c r="AK70" s="82" t="s">
        <v>173</v>
      </c>
      <c r="AL70" s="82" t="s">
        <v>163</v>
      </c>
    </row>
    <row r="71" spans="1:38">
      <c r="A71" s="82">
        <v>2414190</v>
      </c>
      <c r="B71" s="82">
        <v>6393</v>
      </c>
      <c r="C71" s="82" t="s">
        <v>226</v>
      </c>
      <c r="D71" s="82" t="s">
        <v>227</v>
      </c>
      <c r="E71" s="83">
        <v>0.1003</v>
      </c>
      <c r="F71" s="82" t="s">
        <v>159</v>
      </c>
      <c r="G71" s="82" t="s">
        <v>160</v>
      </c>
      <c r="H71" s="82">
        <v>2414190</v>
      </c>
      <c r="I71" s="84">
        <v>48923</v>
      </c>
      <c r="J71" s="84">
        <v>45803</v>
      </c>
      <c r="K71" s="84">
        <v>45804</v>
      </c>
      <c r="L71" s="82">
        <v>-3119</v>
      </c>
      <c r="M71" s="85">
        <v>1353.87</v>
      </c>
      <c r="N71" s="85">
        <v>1353.87</v>
      </c>
      <c r="O71" s="82" t="s">
        <v>60</v>
      </c>
      <c r="P71" s="85">
        <v>0</v>
      </c>
      <c r="Q71" s="85">
        <v>0</v>
      </c>
      <c r="R71" s="85">
        <v>0</v>
      </c>
      <c r="S71" s="82" t="s">
        <v>60</v>
      </c>
      <c r="T71" s="82" t="s">
        <v>60</v>
      </c>
      <c r="U71" s="82"/>
      <c r="V71" s="82" t="s">
        <v>115</v>
      </c>
      <c r="W71" s="82" t="s">
        <v>161</v>
      </c>
      <c r="X71" s="82" t="s">
        <v>60</v>
      </c>
      <c r="Y71" s="82"/>
      <c r="Z71" s="82"/>
      <c r="AA71" s="85">
        <v>953.48</v>
      </c>
      <c r="AB71" s="85">
        <v>400.39</v>
      </c>
      <c r="AC71" s="82"/>
      <c r="AD71" s="82"/>
      <c r="AE71" s="85">
        <v>0</v>
      </c>
      <c r="AF71" s="82"/>
      <c r="AG71" s="85">
        <v>0</v>
      </c>
      <c r="AH71" s="85">
        <v>0</v>
      </c>
      <c r="AI71" s="82"/>
      <c r="AJ71" s="85">
        <v>1353.87</v>
      </c>
      <c r="AK71" s="82" t="s">
        <v>173</v>
      </c>
      <c r="AL71" s="82" t="s">
        <v>163</v>
      </c>
    </row>
    <row r="72" spans="1:38">
      <c r="A72" s="82">
        <v>2414191</v>
      </c>
      <c r="B72" s="82">
        <v>6393</v>
      </c>
      <c r="C72" s="82" t="s">
        <v>226</v>
      </c>
      <c r="D72" s="82" t="s">
        <v>227</v>
      </c>
      <c r="E72" s="83">
        <v>0.1003</v>
      </c>
      <c r="F72" s="82" t="s">
        <v>159</v>
      </c>
      <c r="G72" s="82" t="s">
        <v>160</v>
      </c>
      <c r="H72" s="82">
        <v>2414191</v>
      </c>
      <c r="I72" s="84">
        <v>48954</v>
      </c>
      <c r="J72" s="84">
        <v>45803</v>
      </c>
      <c r="K72" s="84">
        <v>45804</v>
      </c>
      <c r="L72" s="82">
        <v>-3150</v>
      </c>
      <c r="M72" s="85">
        <v>1343.12</v>
      </c>
      <c r="N72" s="85">
        <v>1343.12</v>
      </c>
      <c r="O72" s="82" t="s">
        <v>60</v>
      </c>
      <c r="P72" s="85">
        <v>0</v>
      </c>
      <c r="Q72" s="85">
        <v>0</v>
      </c>
      <c r="R72" s="85">
        <v>0</v>
      </c>
      <c r="S72" s="82" t="s">
        <v>60</v>
      </c>
      <c r="T72" s="82" t="s">
        <v>60</v>
      </c>
      <c r="U72" s="82"/>
      <c r="V72" s="82" t="s">
        <v>115</v>
      </c>
      <c r="W72" s="82" t="s">
        <v>161</v>
      </c>
      <c r="X72" s="82" t="s">
        <v>60</v>
      </c>
      <c r="Y72" s="82"/>
      <c r="Z72" s="82"/>
      <c r="AA72" s="85">
        <v>953.48</v>
      </c>
      <c r="AB72" s="85">
        <v>389.64</v>
      </c>
      <c r="AC72" s="82"/>
      <c r="AD72" s="82"/>
      <c r="AE72" s="85">
        <v>0</v>
      </c>
      <c r="AF72" s="82"/>
      <c r="AG72" s="85">
        <v>0</v>
      </c>
      <c r="AH72" s="85">
        <v>0</v>
      </c>
      <c r="AI72" s="82"/>
      <c r="AJ72" s="85">
        <v>1343.12</v>
      </c>
      <c r="AK72" s="82" t="s">
        <v>173</v>
      </c>
      <c r="AL72" s="82" t="s">
        <v>163</v>
      </c>
    </row>
    <row r="73" spans="1:38">
      <c r="A73" s="82">
        <v>2414192</v>
      </c>
      <c r="B73" s="82">
        <v>6393</v>
      </c>
      <c r="C73" s="82" t="s">
        <v>226</v>
      </c>
      <c r="D73" s="82" t="s">
        <v>227</v>
      </c>
      <c r="E73" s="83">
        <v>0.1003</v>
      </c>
      <c r="F73" s="82" t="s">
        <v>159</v>
      </c>
      <c r="G73" s="82" t="s">
        <v>160</v>
      </c>
      <c r="H73" s="82">
        <v>2414192</v>
      </c>
      <c r="I73" s="84">
        <v>48985</v>
      </c>
      <c r="J73" s="84">
        <v>45803</v>
      </c>
      <c r="K73" s="84">
        <v>45804</v>
      </c>
      <c r="L73" s="82">
        <v>-3181</v>
      </c>
      <c r="M73" s="85">
        <v>1332.47</v>
      </c>
      <c r="N73" s="85">
        <v>1332.47</v>
      </c>
      <c r="O73" s="82" t="s">
        <v>60</v>
      </c>
      <c r="P73" s="85">
        <v>0</v>
      </c>
      <c r="Q73" s="85">
        <v>0</v>
      </c>
      <c r="R73" s="85">
        <v>0</v>
      </c>
      <c r="S73" s="82" t="s">
        <v>60</v>
      </c>
      <c r="T73" s="82" t="s">
        <v>60</v>
      </c>
      <c r="U73" s="82"/>
      <c r="V73" s="82" t="s">
        <v>115</v>
      </c>
      <c r="W73" s="82" t="s">
        <v>161</v>
      </c>
      <c r="X73" s="82" t="s">
        <v>60</v>
      </c>
      <c r="Y73" s="82"/>
      <c r="Z73" s="82"/>
      <c r="AA73" s="85">
        <v>953.48</v>
      </c>
      <c r="AB73" s="85">
        <v>378.99</v>
      </c>
      <c r="AC73" s="82"/>
      <c r="AD73" s="82"/>
      <c r="AE73" s="85">
        <v>0</v>
      </c>
      <c r="AF73" s="82"/>
      <c r="AG73" s="85">
        <v>0</v>
      </c>
      <c r="AH73" s="85">
        <v>0</v>
      </c>
      <c r="AI73" s="82"/>
      <c r="AJ73" s="85">
        <v>1332.47</v>
      </c>
      <c r="AK73" s="82" t="s">
        <v>173</v>
      </c>
      <c r="AL73" s="82" t="s">
        <v>163</v>
      </c>
    </row>
    <row r="74" spans="1:38">
      <c r="A74" s="82">
        <v>2414193</v>
      </c>
      <c r="B74" s="82">
        <v>6393</v>
      </c>
      <c r="C74" s="82" t="s">
        <v>226</v>
      </c>
      <c r="D74" s="82" t="s">
        <v>227</v>
      </c>
      <c r="E74" s="83">
        <v>0.1003</v>
      </c>
      <c r="F74" s="82" t="s">
        <v>159</v>
      </c>
      <c r="G74" s="82" t="s">
        <v>160</v>
      </c>
      <c r="H74" s="82">
        <v>2414193</v>
      </c>
      <c r="I74" s="84">
        <v>49013</v>
      </c>
      <c r="J74" s="84">
        <v>45803</v>
      </c>
      <c r="K74" s="84">
        <v>45804</v>
      </c>
      <c r="L74" s="82">
        <v>-3209</v>
      </c>
      <c r="M74" s="85">
        <v>1321.89</v>
      </c>
      <c r="N74" s="85">
        <v>1321.89</v>
      </c>
      <c r="O74" s="82" t="s">
        <v>60</v>
      </c>
      <c r="P74" s="85">
        <v>0</v>
      </c>
      <c r="Q74" s="85">
        <v>0</v>
      </c>
      <c r="R74" s="85">
        <v>0</v>
      </c>
      <c r="S74" s="82" t="s">
        <v>60</v>
      </c>
      <c r="T74" s="82" t="s">
        <v>60</v>
      </c>
      <c r="U74" s="82"/>
      <c r="V74" s="82" t="s">
        <v>115</v>
      </c>
      <c r="W74" s="82" t="s">
        <v>161</v>
      </c>
      <c r="X74" s="82" t="s">
        <v>60</v>
      </c>
      <c r="Y74" s="82"/>
      <c r="Z74" s="82"/>
      <c r="AA74" s="85">
        <v>953.49</v>
      </c>
      <c r="AB74" s="85">
        <v>368.4</v>
      </c>
      <c r="AC74" s="82"/>
      <c r="AD74" s="82"/>
      <c r="AE74" s="85">
        <v>0</v>
      </c>
      <c r="AF74" s="82"/>
      <c r="AG74" s="85">
        <v>0</v>
      </c>
      <c r="AH74" s="85">
        <v>0</v>
      </c>
      <c r="AI74" s="82"/>
      <c r="AJ74" s="85">
        <v>1321.89</v>
      </c>
      <c r="AK74" s="82" t="s">
        <v>173</v>
      </c>
      <c r="AL74" s="82" t="s">
        <v>163</v>
      </c>
    </row>
    <row r="75" spans="1:38">
      <c r="A75" s="82">
        <v>2414194</v>
      </c>
      <c r="B75" s="82">
        <v>6393</v>
      </c>
      <c r="C75" s="82" t="s">
        <v>226</v>
      </c>
      <c r="D75" s="82" t="s">
        <v>227</v>
      </c>
      <c r="E75" s="83">
        <v>0.1003</v>
      </c>
      <c r="F75" s="82" t="s">
        <v>159</v>
      </c>
      <c r="G75" s="82" t="s">
        <v>160</v>
      </c>
      <c r="H75" s="82">
        <v>2414194</v>
      </c>
      <c r="I75" s="84">
        <v>49044</v>
      </c>
      <c r="J75" s="84">
        <v>45803</v>
      </c>
      <c r="K75" s="84">
        <v>45804</v>
      </c>
      <c r="L75" s="82">
        <v>-3240</v>
      </c>
      <c r="M75" s="85">
        <v>1311.4</v>
      </c>
      <c r="N75" s="85">
        <v>1311.4</v>
      </c>
      <c r="O75" s="82" t="s">
        <v>60</v>
      </c>
      <c r="P75" s="85">
        <v>0</v>
      </c>
      <c r="Q75" s="85">
        <v>0</v>
      </c>
      <c r="R75" s="85">
        <v>0</v>
      </c>
      <c r="S75" s="82" t="s">
        <v>60</v>
      </c>
      <c r="T75" s="82" t="s">
        <v>60</v>
      </c>
      <c r="U75" s="82"/>
      <c r="V75" s="82" t="s">
        <v>115</v>
      </c>
      <c r="W75" s="82" t="s">
        <v>161</v>
      </c>
      <c r="X75" s="82" t="s">
        <v>60</v>
      </c>
      <c r="Y75" s="82"/>
      <c r="Z75" s="82"/>
      <c r="AA75" s="85">
        <v>953.49</v>
      </c>
      <c r="AB75" s="85">
        <v>357.91</v>
      </c>
      <c r="AC75" s="82"/>
      <c r="AD75" s="82"/>
      <c r="AE75" s="85">
        <v>0</v>
      </c>
      <c r="AF75" s="82"/>
      <c r="AG75" s="85">
        <v>0</v>
      </c>
      <c r="AH75" s="85">
        <v>0</v>
      </c>
      <c r="AI75" s="82"/>
      <c r="AJ75" s="85">
        <v>1311.4</v>
      </c>
      <c r="AK75" s="82" t="s">
        <v>173</v>
      </c>
      <c r="AL75" s="82" t="s">
        <v>163</v>
      </c>
    </row>
    <row r="76" spans="1:38">
      <c r="A76" s="82">
        <v>2414195</v>
      </c>
      <c r="B76" s="82">
        <v>6393</v>
      </c>
      <c r="C76" s="82" t="s">
        <v>226</v>
      </c>
      <c r="D76" s="82" t="s">
        <v>227</v>
      </c>
      <c r="E76" s="83">
        <v>0.1003</v>
      </c>
      <c r="F76" s="82" t="s">
        <v>159</v>
      </c>
      <c r="G76" s="82" t="s">
        <v>160</v>
      </c>
      <c r="H76" s="82">
        <v>2414195</v>
      </c>
      <c r="I76" s="84">
        <v>49074</v>
      </c>
      <c r="J76" s="84">
        <v>45803</v>
      </c>
      <c r="K76" s="84">
        <v>45804</v>
      </c>
      <c r="L76" s="82">
        <v>-3270</v>
      </c>
      <c r="M76" s="85">
        <v>1300.99</v>
      </c>
      <c r="N76" s="85">
        <v>1300.99</v>
      </c>
      <c r="O76" s="82" t="s">
        <v>60</v>
      </c>
      <c r="P76" s="85">
        <v>0</v>
      </c>
      <c r="Q76" s="85">
        <v>0</v>
      </c>
      <c r="R76" s="85">
        <v>0</v>
      </c>
      <c r="S76" s="82" t="s">
        <v>60</v>
      </c>
      <c r="T76" s="82" t="s">
        <v>60</v>
      </c>
      <c r="U76" s="82"/>
      <c r="V76" s="82" t="s">
        <v>115</v>
      </c>
      <c r="W76" s="82" t="s">
        <v>161</v>
      </c>
      <c r="X76" s="82" t="s">
        <v>60</v>
      </c>
      <c r="Y76" s="82"/>
      <c r="Z76" s="82"/>
      <c r="AA76" s="85">
        <v>953.48</v>
      </c>
      <c r="AB76" s="85">
        <v>347.51</v>
      </c>
      <c r="AC76" s="82"/>
      <c r="AD76" s="82"/>
      <c r="AE76" s="85">
        <v>0</v>
      </c>
      <c r="AF76" s="82"/>
      <c r="AG76" s="85">
        <v>0</v>
      </c>
      <c r="AH76" s="85">
        <v>0</v>
      </c>
      <c r="AI76" s="82"/>
      <c r="AJ76" s="85">
        <v>1300.99</v>
      </c>
      <c r="AK76" s="82" t="s">
        <v>173</v>
      </c>
      <c r="AL76" s="82" t="s">
        <v>163</v>
      </c>
    </row>
    <row r="77" spans="1:38">
      <c r="A77" s="82">
        <v>2414196</v>
      </c>
      <c r="B77" s="82">
        <v>6393</v>
      </c>
      <c r="C77" s="82" t="s">
        <v>226</v>
      </c>
      <c r="D77" s="82" t="s">
        <v>227</v>
      </c>
      <c r="E77" s="83">
        <v>0.1003</v>
      </c>
      <c r="F77" s="82" t="s">
        <v>159</v>
      </c>
      <c r="G77" s="82" t="s">
        <v>160</v>
      </c>
      <c r="H77" s="82">
        <v>2414196</v>
      </c>
      <c r="I77" s="84">
        <v>49105</v>
      </c>
      <c r="J77" s="84">
        <v>45803</v>
      </c>
      <c r="K77" s="84">
        <v>45804</v>
      </c>
      <c r="L77" s="82">
        <v>-3301</v>
      </c>
      <c r="M77" s="85">
        <v>1290.67</v>
      </c>
      <c r="N77" s="85">
        <v>1290.67</v>
      </c>
      <c r="O77" s="82" t="s">
        <v>60</v>
      </c>
      <c r="P77" s="85">
        <v>0</v>
      </c>
      <c r="Q77" s="85">
        <v>0</v>
      </c>
      <c r="R77" s="85">
        <v>0</v>
      </c>
      <c r="S77" s="82" t="s">
        <v>60</v>
      </c>
      <c r="T77" s="82" t="s">
        <v>60</v>
      </c>
      <c r="U77" s="82"/>
      <c r="V77" s="82" t="s">
        <v>115</v>
      </c>
      <c r="W77" s="82" t="s">
        <v>161</v>
      </c>
      <c r="X77" s="82" t="s">
        <v>60</v>
      </c>
      <c r="Y77" s="82"/>
      <c r="Z77" s="82"/>
      <c r="AA77" s="85">
        <v>953.49</v>
      </c>
      <c r="AB77" s="85">
        <v>337.18</v>
      </c>
      <c r="AC77" s="82"/>
      <c r="AD77" s="82"/>
      <c r="AE77" s="85">
        <v>0</v>
      </c>
      <c r="AF77" s="82"/>
      <c r="AG77" s="85">
        <v>0</v>
      </c>
      <c r="AH77" s="85">
        <v>0</v>
      </c>
      <c r="AI77" s="82"/>
      <c r="AJ77" s="85">
        <v>1290.67</v>
      </c>
      <c r="AK77" s="82" t="s">
        <v>173</v>
      </c>
      <c r="AL77" s="82" t="s">
        <v>163</v>
      </c>
    </row>
    <row r="78" spans="1:38">
      <c r="A78" s="82">
        <v>2416871</v>
      </c>
      <c r="B78" s="82">
        <v>6425</v>
      </c>
      <c r="C78" s="82" t="s">
        <v>228</v>
      </c>
      <c r="D78" s="82" t="s">
        <v>229</v>
      </c>
      <c r="E78" s="83">
        <v>0</v>
      </c>
      <c r="F78" s="82" t="s">
        <v>159</v>
      </c>
      <c r="G78" s="82" t="s">
        <v>160</v>
      </c>
      <c r="H78" s="82">
        <v>2416871</v>
      </c>
      <c r="I78" s="84">
        <v>45798</v>
      </c>
      <c r="J78" s="84">
        <v>45798</v>
      </c>
      <c r="K78" s="84">
        <v>45799</v>
      </c>
      <c r="L78" s="82">
        <v>1</v>
      </c>
      <c r="M78" s="85">
        <v>8979.61</v>
      </c>
      <c r="N78" s="85">
        <v>8979.61</v>
      </c>
      <c r="O78" s="82" t="s">
        <v>60</v>
      </c>
      <c r="P78" s="85">
        <v>0</v>
      </c>
      <c r="Q78" s="85">
        <v>0</v>
      </c>
      <c r="R78" s="85">
        <v>0</v>
      </c>
      <c r="S78" s="82" t="s">
        <v>60</v>
      </c>
      <c r="T78" s="82" t="s">
        <v>60</v>
      </c>
      <c r="U78" s="82"/>
      <c r="V78" s="82" t="s">
        <v>114</v>
      </c>
      <c r="W78" s="82" t="s">
        <v>161</v>
      </c>
      <c r="X78" s="82" t="s">
        <v>60</v>
      </c>
      <c r="Y78" s="82"/>
      <c r="Z78" s="82"/>
      <c r="AA78" s="85">
        <v>8979.61</v>
      </c>
      <c r="AB78" s="85">
        <v>0</v>
      </c>
      <c r="AC78" s="82"/>
      <c r="AD78" s="82"/>
      <c r="AE78" s="85">
        <v>0</v>
      </c>
      <c r="AF78" s="82"/>
      <c r="AG78" s="85">
        <v>0</v>
      </c>
      <c r="AH78" s="85">
        <v>0</v>
      </c>
      <c r="AI78" s="82"/>
      <c r="AJ78" s="85">
        <v>8979.61</v>
      </c>
      <c r="AK78" s="82" t="s">
        <v>162</v>
      </c>
      <c r="AL78" s="82" t="s">
        <v>163</v>
      </c>
    </row>
    <row r="79" spans="1:38">
      <c r="A79" s="82">
        <v>2417355</v>
      </c>
      <c r="B79" s="82">
        <v>6436</v>
      </c>
      <c r="C79" s="82" t="s">
        <v>230</v>
      </c>
      <c r="D79" s="82" t="s">
        <v>231</v>
      </c>
      <c r="E79" s="83">
        <v>0.1003</v>
      </c>
      <c r="F79" s="82" t="s">
        <v>159</v>
      </c>
      <c r="G79" s="82" t="s">
        <v>160</v>
      </c>
      <c r="H79" s="82">
        <v>2417355</v>
      </c>
      <c r="I79" s="84">
        <v>45787</v>
      </c>
      <c r="J79" s="84">
        <v>45784</v>
      </c>
      <c r="K79" s="84">
        <v>45785</v>
      </c>
      <c r="L79" s="82">
        <v>-2</v>
      </c>
      <c r="M79" s="85">
        <v>2416.79</v>
      </c>
      <c r="N79" s="85">
        <v>2416.79</v>
      </c>
      <c r="O79" s="82" t="s">
        <v>60</v>
      </c>
      <c r="P79" s="85">
        <v>0</v>
      </c>
      <c r="Q79" s="85">
        <v>0</v>
      </c>
      <c r="R79" s="85">
        <v>0</v>
      </c>
      <c r="S79" s="82" t="s">
        <v>60</v>
      </c>
      <c r="T79" s="82" t="s">
        <v>60</v>
      </c>
      <c r="U79" s="82"/>
      <c r="V79" s="82" t="s">
        <v>114</v>
      </c>
      <c r="W79" s="82" t="s">
        <v>161</v>
      </c>
      <c r="X79" s="82" t="s">
        <v>60</v>
      </c>
      <c r="Y79" s="82"/>
      <c r="Z79" s="82"/>
      <c r="AA79" s="85">
        <v>1734.79</v>
      </c>
      <c r="AB79" s="85">
        <v>682</v>
      </c>
      <c r="AC79" s="82"/>
      <c r="AD79" s="82"/>
      <c r="AE79" s="85">
        <v>0</v>
      </c>
      <c r="AF79" s="82"/>
      <c r="AG79" s="85">
        <v>0</v>
      </c>
      <c r="AH79" s="85">
        <v>0</v>
      </c>
      <c r="AI79" s="82"/>
      <c r="AJ79" s="85">
        <v>2416.79</v>
      </c>
      <c r="AK79" s="82" t="s">
        <v>162</v>
      </c>
      <c r="AL79" s="82" t="s">
        <v>163</v>
      </c>
    </row>
    <row r="80" spans="1:38">
      <c r="A80" s="82">
        <v>2417518</v>
      </c>
      <c r="B80" s="82">
        <v>6436</v>
      </c>
      <c r="C80" s="82" t="s">
        <v>230</v>
      </c>
      <c r="D80" s="82" t="s">
        <v>231</v>
      </c>
      <c r="E80" s="83">
        <v>0.1003</v>
      </c>
      <c r="F80" s="82" t="s">
        <v>159</v>
      </c>
      <c r="G80" s="82" t="s">
        <v>160</v>
      </c>
      <c r="H80" s="82">
        <v>2417518</v>
      </c>
      <c r="I80" s="84">
        <v>50384</v>
      </c>
      <c r="J80" s="84">
        <v>45784</v>
      </c>
      <c r="K80" s="84">
        <v>45785</v>
      </c>
      <c r="L80" s="82">
        <v>-4599</v>
      </c>
      <c r="M80" s="85">
        <v>725.6</v>
      </c>
      <c r="N80" s="85">
        <v>725.6</v>
      </c>
      <c r="O80" s="82" t="s">
        <v>60</v>
      </c>
      <c r="P80" s="85">
        <v>0</v>
      </c>
      <c r="Q80" s="85">
        <v>0</v>
      </c>
      <c r="R80" s="85">
        <v>0</v>
      </c>
      <c r="S80" s="82" t="s">
        <v>60</v>
      </c>
      <c r="T80" s="82" t="s">
        <v>60</v>
      </c>
      <c r="U80" s="82"/>
      <c r="V80" s="82" t="s">
        <v>115</v>
      </c>
      <c r="W80" s="82" t="s">
        <v>161</v>
      </c>
      <c r="X80" s="82" t="s">
        <v>60</v>
      </c>
      <c r="Y80" s="82"/>
      <c r="Z80" s="82"/>
      <c r="AA80" s="85">
        <v>704.48</v>
      </c>
      <c r="AB80" s="85">
        <v>21.12</v>
      </c>
      <c r="AC80" s="82"/>
      <c r="AD80" s="82"/>
      <c r="AE80" s="85">
        <v>0</v>
      </c>
      <c r="AF80" s="82"/>
      <c r="AG80" s="85">
        <v>0</v>
      </c>
      <c r="AH80" s="85">
        <v>0</v>
      </c>
      <c r="AI80" s="82"/>
      <c r="AJ80" s="85">
        <v>725.6</v>
      </c>
      <c r="AK80" s="82" t="s">
        <v>173</v>
      </c>
      <c r="AL80" s="82" t="s">
        <v>163</v>
      </c>
    </row>
    <row r="81" spans="1:38">
      <c r="A81" s="82">
        <v>2412542</v>
      </c>
      <c r="B81" s="82">
        <v>6373</v>
      </c>
      <c r="C81" s="82" t="s">
        <v>232</v>
      </c>
      <c r="D81" s="82" t="s">
        <v>233</v>
      </c>
      <c r="E81" s="83">
        <v>0.1003</v>
      </c>
      <c r="F81" s="82" t="s">
        <v>159</v>
      </c>
      <c r="G81" s="82" t="s">
        <v>160</v>
      </c>
      <c r="H81" s="82">
        <v>2412542</v>
      </c>
      <c r="I81" s="84">
        <v>45787</v>
      </c>
      <c r="J81" s="84">
        <v>45789</v>
      </c>
      <c r="K81" s="84">
        <v>45790</v>
      </c>
      <c r="L81" s="82">
        <v>3</v>
      </c>
      <c r="M81" s="85">
        <v>4246.1499999999996</v>
      </c>
      <c r="N81" s="85">
        <v>4246.1499999999996</v>
      </c>
      <c r="O81" s="82" t="s">
        <v>60</v>
      </c>
      <c r="P81" s="85">
        <v>0</v>
      </c>
      <c r="Q81" s="85">
        <v>0</v>
      </c>
      <c r="R81" s="85">
        <v>0</v>
      </c>
      <c r="S81" s="82" t="s">
        <v>60</v>
      </c>
      <c r="T81" s="82" t="s">
        <v>60</v>
      </c>
      <c r="U81" s="82"/>
      <c r="V81" s="82" t="s">
        <v>114</v>
      </c>
      <c r="W81" s="82" t="s">
        <v>161</v>
      </c>
      <c r="X81" s="82" t="s">
        <v>60</v>
      </c>
      <c r="Y81" s="82"/>
      <c r="Z81" s="82"/>
      <c r="AA81" s="85">
        <v>2070.06</v>
      </c>
      <c r="AB81" s="85">
        <v>2176.09</v>
      </c>
      <c r="AC81" s="82"/>
      <c r="AD81" s="82"/>
      <c r="AE81" s="85">
        <v>0</v>
      </c>
      <c r="AF81" s="82"/>
      <c r="AG81" s="85">
        <v>0</v>
      </c>
      <c r="AH81" s="85">
        <v>0</v>
      </c>
      <c r="AI81" s="82"/>
      <c r="AJ81" s="85">
        <v>4246.1499999999996</v>
      </c>
      <c r="AK81" s="82" t="s">
        <v>162</v>
      </c>
      <c r="AL81" s="82" t="s">
        <v>163</v>
      </c>
    </row>
    <row r="82" spans="1:38">
      <c r="A82" s="82">
        <v>2413545</v>
      </c>
      <c r="B82" s="82">
        <v>6383</v>
      </c>
      <c r="C82" s="82" t="s">
        <v>234</v>
      </c>
      <c r="D82" s="82" t="s">
        <v>235</v>
      </c>
      <c r="E82" s="83">
        <v>0.1003</v>
      </c>
      <c r="F82" s="82" t="s">
        <v>159</v>
      </c>
      <c r="G82" s="82" t="s">
        <v>160</v>
      </c>
      <c r="H82" s="82">
        <v>2413545</v>
      </c>
      <c r="I82" s="84">
        <v>45798</v>
      </c>
      <c r="J82" s="84">
        <v>45798</v>
      </c>
      <c r="K82" s="84">
        <v>45799</v>
      </c>
      <c r="L82" s="82">
        <v>1</v>
      </c>
      <c r="M82" s="85">
        <v>4678.76</v>
      </c>
      <c r="N82" s="85">
        <v>4678.76</v>
      </c>
      <c r="O82" s="82" t="s">
        <v>60</v>
      </c>
      <c r="P82" s="85">
        <v>0</v>
      </c>
      <c r="Q82" s="85">
        <v>0</v>
      </c>
      <c r="R82" s="85">
        <v>0</v>
      </c>
      <c r="S82" s="82" t="s">
        <v>60</v>
      </c>
      <c r="T82" s="82" t="s">
        <v>60</v>
      </c>
      <c r="U82" s="82"/>
      <c r="V82" s="82" t="s">
        <v>114</v>
      </c>
      <c r="W82" s="82" t="s">
        <v>161</v>
      </c>
      <c r="X82" s="82" t="s">
        <v>60</v>
      </c>
      <c r="Y82" s="82"/>
      <c r="Z82" s="82"/>
      <c r="AA82" s="85">
        <v>2280.96</v>
      </c>
      <c r="AB82" s="85">
        <v>2397.8000000000002</v>
      </c>
      <c r="AC82" s="82"/>
      <c r="AD82" s="82"/>
      <c r="AE82" s="85">
        <v>0</v>
      </c>
      <c r="AF82" s="82"/>
      <c r="AG82" s="85">
        <v>0</v>
      </c>
      <c r="AH82" s="85">
        <v>0</v>
      </c>
      <c r="AI82" s="82"/>
      <c r="AJ82" s="85">
        <v>4678.76</v>
      </c>
      <c r="AK82" s="82" t="s">
        <v>162</v>
      </c>
      <c r="AL82" s="82" t="s">
        <v>163</v>
      </c>
    </row>
    <row r="83" spans="1:38">
      <c r="A83" s="82">
        <v>2412378</v>
      </c>
      <c r="B83" s="82">
        <v>6372</v>
      </c>
      <c r="C83" s="82" t="s">
        <v>236</v>
      </c>
      <c r="D83" s="82" t="s">
        <v>237</v>
      </c>
      <c r="E83" s="83">
        <v>0.1003</v>
      </c>
      <c r="F83" s="82" t="s">
        <v>159</v>
      </c>
      <c r="G83" s="82" t="s">
        <v>160</v>
      </c>
      <c r="H83" s="82">
        <v>2412378</v>
      </c>
      <c r="I83" s="84">
        <v>45798</v>
      </c>
      <c r="J83" s="84">
        <v>45798</v>
      </c>
      <c r="K83" s="84">
        <v>45799</v>
      </c>
      <c r="L83" s="82">
        <v>1</v>
      </c>
      <c r="M83" s="85">
        <v>3150.62</v>
      </c>
      <c r="N83" s="85">
        <v>3150.62</v>
      </c>
      <c r="O83" s="82" t="s">
        <v>60</v>
      </c>
      <c r="P83" s="85">
        <v>0</v>
      </c>
      <c r="Q83" s="85">
        <v>0</v>
      </c>
      <c r="R83" s="85">
        <v>0</v>
      </c>
      <c r="S83" s="82" t="s">
        <v>60</v>
      </c>
      <c r="T83" s="82" t="s">
        <v>60</v>
      </c>
      <c r="U83" s="82"/>
      <c r="V83" s="82" t="s">
        <v>114</v>
      </c>
      <c r="W83" s="82" t="s">
        <v>161</v>
      </c>
      <c r="X83" s="82" t="s">
        <v>60</v>
      </c>
      <c r="Y83" s="82"/>
      <c r="Z83" s="82"/>
      <c r="AA83" s="85">
        <v>911.6</v>
      </c>
      <c r="AB83" s="85">
        <v>2239.02</v>
      </c>
      <c r="AC83" s="82"/>
      <c r="AD83" s="82"/>
      <c r="AE83" s="85">
        <v>0</v>
      </c>
      <c r="AF83" s="82"/>
      <c r="AG83" s="85">
        <v>0</v>
      </c>
      <c r="AH83" s="85">
        <v>0</v>
      </c>
      <c r="AI83" s="82"/>
      <c r="AJ83" s="85">
        <v>3150.62</v>
      </c>
      <c r="AK83" s="82" t="s">
        <v>162</v>
      </c>
      <c r="AL83" s="82" t="s">
        <v>163</v>
      </c>
    </row>
    <row r="84" spans="1:38">
      <c r="A84" s="82">
        <v>2413344</v>
      </c>
      <c r="B84" s="82">
        <v>6381</v>
      </c>
      <c r="C84" s="82" t="s">
        <v>238</v>
      </c>
      <c r="D84" s="82" t="s">
        <v>239</v>
      </c>
      <c r="E84" s="83">
        <v>0.1003</v>
      </c>
      <c r="F84" s="82" t="s">
        <v>159</v>
      </c>
      <c r="G84" s="82" t="s">
        <v>160</v>
      </c>
      <c r="H84" s="82">
        <v>2413344</v>
      </c>
      <c r="I84" s="84">
        <v>45798</v>
      </c>
      <c r="J84" s="84">
        <v>45798</v>
      </c>
      <c r="K84" s="84">
        <v>45799</v>
      </c>
      <c r="L84" s="82">
        <v>1</v>
      </c>
      <c r="M84" s="85">
        <v>5169.33</v>
      </c>
      <c r="N84" s="85">
        <v>5169.33</v>
      </c>
      <c r="O84" s="82" t="s">
        <v>60</v>
      </c>
      <c r="P84" s="85">
        <v>0</v>
      </c>
      <c r="Q84" s="85">
        <v>0</v>
      </c>
      <c r="R84" s="85">
        <v>0</v>
      </c>
      <c r="S84" s="82" t="s">
        <v>60</v>
      </c>
      <c r="T84" s="82" t="s">
        <v>60</v>
      </c>
      <c r="U84" s="82"/>
      <c r="V84" s="82" t="s">
        <v>114</v>
      </c>
      <c r="W84" s="82" t="s">
        <v>161</v>
      </c>
      <c r="X84" s="82" t="s">
        <v>60</v>
      </c>
      <c r="Y84" s="82"/>
      <c r="Z84" s="82"/>
      <c r="AA84" s="85">
        <v>2499.4499999999998</v>
      </c>
      <c r="AB84" s="85">
        <v>2669.88</v>
      </c>
      <c r="AC84" s="82"/>
      <c r="AD84" s="82"/>
      <c r="AE84" s="85">
        <v>0</v>
      </c>
      <c r="AF84" s="82"/>
      <c r="AG84" s="85">
        <v>0</v>
      </c>
      <c r="AH84" s="85">
        <v>0</v>
      </c>
      <c r="AI84" s="82"/>
      <c r="AJ84" s="85">
        <v>5169.33</v>
      </c>
      <c r="AK84" s="82" t="s">
        <v>162</v>
      </c>
      <c r="AL84" s="82" t="s">
        <v>163</v>
      </c>
    </row>
    <row r="85" spans="1:38">
      <c r="A85" s="82">
        <v>2411691</v>
      </c>
      <c r="B85" s="82">
        <v>6357</v>
      </c>
      <c r="C85" s="82" t="s">
        <v>240</v>
      </c>
      <c r="D85" s="82" t="s">
        <v>241</v>
      </c>
      <c r="E85" s="83">
        <v>0.1003</v>
      </c>
      <c r="F85" s="82" t="s">
        <v>159</v>
      </c>
      <c r="G85" s="82" t="s">
        <v>160</v>
      </c>
      <c r="H85" s="82">
        <v>2411691</v>
      </c>
      <c r="I85" s="84">
        <v>45798</v>
      </c>
      <c r="J85" s="84">
        <v>45792</v>
      </c>
      <c r="K85" s="84">
        <v>45793</v>
      </c>
      <c r="L85" s="82">
        <v>-5</v>
      </c>
      <c r="M85" s="85">
        <v>3941.97</v>
      </c>
      <c r="N85" s="85">
        <v>3941.97</v>
      </c>
      <c r="O85" s="82" t="s">
        <v>60</v>
      </c>
      <c r="P85" s="85">
        <v>0</v>
      </c>
      <c r="Q85" s="85">
        <v>0</v>
      </c>
      <c r="R85" s="85">
        <v>0</v>
      </c>
      <c r="S85" s="82" t="s">
        <v>60</v>
      </c>
      <c r="T85" s="82" t="s">
        <v>60</v>
      </c>
      <c r="U85" s="82"/>
      <c r="V85" s="82" t="s">
        <v>114</v>
      </c>
      <c r="W85" s="82" t="s">
        <v>161</v>
      </c>
      <c r="X85" s="82" t="s">
        <v>60</v>
      </c>
      <c r="Y85" s="82"/>
      <c r="Z85" s="82"/>
      <c r="AA85" s="85">
        <v>1150.1099999999999</v>
      </c>
      <c r="AB85" s="85">
        <v>2791.86</v>
      </c>
      <c r="AC85" s="82"/>
      <c r="AD85" s="82"/>
      <c r="AE85" s="85">
        <v>0</v>
      </c>
      <c r="AF85" s="82"/>
      <c r="AG85" s="85">
        <v>0</v>
      </c>
      <c r="AH85" s="85">
        <v>0</v>
      </c>
      <c r="AI85" s="82"/>
      <c r="AJ85" s="85">
        <v>3941.97</v>
      </c>
      <c r="AK85" s="82" t="s">
        <v>162</v>
      </c>
      <c r="AL85" s="82" t="s">
        <v>163</v>
      </c>
    </row>
    <row r="86" spans="1:38">
      <c r="A86" s="82">
        <v>2411809</v>
      </c>
      <c r="B86" s="82">
        <v>6357</v>
      </c>
      <c r="C86" s="82" t="s">
        <v>240</v>
      </c>
      <c r="D86" s="82" t="s">
        <v>241</v>
      </c>
      <c r="E86" s="83">
        <v>0.1003</v>
      </c>
      <c r="F86" s="82" t="s">
        <v>159</v>
      </c>
      <c r="G86" s="82" t="s">
        <v>160</v>
      </c>
      <c r="H86" s="82">
        <v>2411809</v>
      </c>
      <c r="I86" s="84">
        <v>49389</v>
      </c>
      <c r="J86" s="84">
        <v>45792</v>
      </c>
      <c r="K86" s="84">
        <v>45793</v>
      </c>
      <c r="L86" s="82">
        <v>-3596</v>
      </c>
      <c r="M86" s="85">
        <v>1539.47</v>
      </c>
      <c r="N86" s="85">
        <v>1539.47</v>
      </c>
      <c r="O86" s="82" t="s">
        <v>60</v>
      </c>
      <c r="P86" s="85">
        <v>0</v>
      </c>
      <c r="Q86" s="85">
        <v>0</v>
      </c>
      <c r="R86" s="85">
        <v>0</v>
      </c>
      <c r="S86" s="82" t="s">
        <v>60</v>
      </c>
      <c r="T86" s="82" t="s">
        <v>60</v>
      </c>
      <c r="U86" s="82"/>
      <c r="V86" s="82" t="s">
        <v>115</v>
      </c>
      <c r="W86" s="82" t="s">
        <v>161</v>
      </c>
      <c r="X86" s="82" t="s">
        <v>60</v>
      </c>
      <c r="Y86" s="82"/>
      <c r="Z86" s="82"/>
      <c r="AA86" s="85">
        <v>1182.06</v>
      </c>
      <c r="AB86" s="85">
        <v>357.41</v>
      </c>
      <c r="AC86" s="82"/>
      <c r="AD86" s="82"/>
      <c r="AE86" s="85">
        <v>0</v>
      </c>
      <c r="AF86" s="82"/>
      <c r="AG86" s="85">
        <v>0</v>
      </c>
      <c r="AH86" s="85">
        <v>0</v>
      </c>
      <c r="AI86" s="82"/>
      <c r="AJ86" s="85">
        <v>1539.47</v>
      </c>
      <c r="AK86" s="82" t="s">
        <v>173</v>
      </c>
      <c r="AL86" s="82" t="s">
        <v>163</v>
      </c>
    </row>
    <row r="87" spans="1:38">
      <c r="A87" s="82">
        <v>2411810</v>
      </c>
      <c r="B87" s="82">
        <v>6357</v>
      </c>
      <c r="C87" s="82" t="s">
        <v>240</v>
      </c>
      <c r="D87" s="82" t="s">
        <v>241</v>
      </c>
      <c r="E87" s="83">
        <v>0.1003</v>
      </c>
      <c r="F87" s="82" t="s">
        <v>159</v>
      </c>
      <c r="G87" s="82" t="s">
        <v>160</v>
      </c>
      <c r="H87" s="82">
        <v>2411810</v>
      </c>
      <c r="I87" s="84">
        <v>49420</v>
      </c>
      <c r="J87" s="84">
        <v>45792</v>
      </c>
      <c r="K87" s="84">
        <v>45793</v>
      </c>
      <c r="L87" s="82">
        <v>-3627</v>
      </c>
      <c r="M87" s="85">
        <v>1527.25</v>
      </c>
      <c r="N87" s="85">
        <v>1527.25</v>
      </c>
      <c r="O87" s="82" t="s">
        <v>60</v>
      </c>
      <c r="P87" s="85">
        <v>0</v>
      </c>
      <c r="Q87" s="85">
        <v>0</v>
      </c>
      <c r="R87" s="85">
        <v>0</v>
      </c>
      <c r="S87" s="82" t="s">
        <v>60</v>
      </c>
      <c r="T87" s="82" t="s">
        <v>60</v>
      </c>
      <c r="U87" s="82"/>
      <c r="V87" s="82" t="s">
        <v>115</v>
      </c>
      <c r="W87" s="82" t="s">
        <v>161</v>
      </c>
      <c r="X87" s="82" t="s">
        <v>60</v>
      </c>
      <c r="Y87" s="82"/>
      <c r="Z87" s="82"/>
      <c r="AA87" s="85">
        <v>1182.22</v>
      </c>
      <c r="AB87" s="85">
        <v>345.03</v>
      </c>
      <c r="AC87" s="82"/>
      <c r="AD87" s="82"/>
      <c r="AE87" s="85">
        <v>0</v>
      </c>
      <c r="AF87" s="82"/>
      <c r="AG87" s="85">
        <v>0</v>
      </c>
      <c r="AH87" s="85">
        <v>0</v>
      </c>
      <c r="AI87" s="82"/>
      <c r="AJ87" s="85">
        <v>1527.25</v>
      </c>
      <c r="AK87" s="82" t="s">
        <v>173</v>
      </c>
      <c r="AL87" s="82" t="s">
        <v>163</v>
      </c>
    </row>
    <row r="88" spans="1:38">
      <c r="A88" s="82">
        <v>2411811</v>
      </c>
      <c r="B88" s="82">
        <v>6357</v>
      </c>
      <c r="C88" s="82" t="s">
        <v>240</v>
      </c>
      <c r="D88" s="82" t="s">
        <v>241</v>
      </c>
      <c r="E88" s="83">
        <v>0.1003</v>
      </c>
      <c r="F88" s="82" t="s">
        <v>159</v>
      </c>
      <c r="G88" s="82" t="s">
        <v>160</v>
      </c>
      <c r="H88" s="82">
        <v>2411811</v>
      </c>
      <c r="I88" s="84">
        <v>49450</v>
      </c>
      <c r="J88" s="84">
        <v>45792</v>
      </c>
      <c r="K88" s="84">
        <v>45793</v>
      </c>
      <c r="L88" s="82">
        <v>-3657</v>
      </c>
      <c r="M88" s="85">
        <v>1515.13</v>
      </c>
      <c r="N88" s="85">
        <v>1515.13</v>
      </c>
      <c r="O88" s="82" t="s">
        <v>60</v>
      </c>
      <c r="P88" s="85">
        <v>0</v>
      </c>
      <c r="Q88" s="85">
        <v>0</v>
      </c>
      <c r="R88" s="85">
        <v>0</v>
      </c>
      <c r="S88" s="82" t="s">
        <v>60</v>
      </c>
      <c r="T88" s="82" t="s">
        <v>60</v>
      </c>
      <c r="U88" s="82"/>
      <c r="V88" s="82" t="s">
        <v>115</v>
      </c>
      <c r="W88" s="82" t="s">
        <v>161</v>
      </c>
      <c r="X88" s="82" t="s">
        <v>60</v>
      </c>
      <c r="Y88" s="82"/>
      <c r="Z88" s="82"/>
      <c r="AA88" s="85">
        <v>1182.3800000000001</v>
      </c>
      <c r="AB88" s="85">
        <v>332.75</v>
      </c>
      <c r="AC88" s="82"/>
      <c r="AD88" s="82"/>
      <c r="AE88" s="85">
        <v>0</v>
      </c>
      <c r="AF88" s="82"/>
      <c r="AG88" s="85">
        <v>0</v>
      </c>
      <c r="AH88" s="85">
        <v>0</v>
      </c>
      <c r="AI88" s="82"/>
      <c r="AJ88" s="85">
        <v>1515.13</v>
      </c>
      <c r="AK88" s="82" t="s">
        <v>173</v>
      </c>
      <c r="AL88" s="82" t="s">
        <v>163</v>
      </c>
    </row>
    <row r="89" spans="1:38">
      <c r="A89" s="82">
        <v>2416832</v>
      </c>
      <c r="B89" s="82">
        <v>6424</v>
      </c>
      <c r="C89" s="82" t="s">
        <v>242</v>
      </c>
      <c r="D89" s="82" t="s">
        <v>243</v>
      </c>
      <c r="E89" s="83">
        <v>0</v>
      </c>
      <c r="F89" s="82" t="s">
        <v>159</v>
      </c>
      <c r="G89" s="82" t="s">
        <v>160</v>
      </c>
      <c r="H89" s="82">
        <v>2416832</v>
      </c>
      <c r="I89" s="84">
        <v>45787</v>
      </c>
      <c r="J89" s="84">
        <v>45783</v>
      </c>
      <c r="K89" s="84">
        <v>45784</v>
      </c>
      <c r="L89" s="82">
        <v>-3</v>
      </c>
      <c r="M89" s="85">
        <v>9235.98</v>
      </c>
      <c r="N89" s="85">
        <v>9235.98</v>
      </c>
      <c r="O89" s="82" t="s">
        <v>60</v>
      </c>
      <c r="P89" s="85">
        <v>0</v>
      </c>
      <c r="Q89" s="85">
        <v>0</v>
      </c>
      <c r="R89" s="85">
        <v>0</v>
      </c>
      <c r="S89" s="82" t="s">
        <v>60</v>
      </c>
      <c r="T89" s="82" t="s">
        <v>60</v>
      </c>
      <c r="U89" s="82"/>
      <c r="V89" s="82" t="s">
        <v>114</v>
      </c>
      <c r="W89" s="82" t="s">
        <v>161</v>
      </c>
      <c r="X89" s="82" t="s">
        <v>60</v>
      </c>
      <c r="Y89" s="82"/>
      <c r="Z89" s="82"/>
      <c r="AA89" s="85">
        <v>9235.98</v>
      </c>
      <c r="AB89" s="85">
        <v>0</v>
      </c>
      <c r="AC89" s="82"/>
      <c r="AD89" s="82"/>
      <c r="AE89" s="85">
        <v>0</v>
      </c>
      <c r="AF89" s="82"/>
      <c r="AG89" s="85">
        <v>0</v>
      </c>
      <c r="AH89" s="85">
        <v>0</v>
      </c>
      <c r="AI89" s="82"/>
      <c r="AJ89" s="85">
        <v>9235.98</v>
      </c>
      <c r="AK89" s="82" t="s">
        <v>162</v>
      </c>
      <c r="AL89" s="82" t="s">
        <v>163</v>
      </c>
    </row>
    <row r="90" spans="1:38">
      <c r="A90" s="82">
        <v>2411099</v>
      </c>
      <c r="B90" s="82">
        <v>6351</v>
      </c>
      <c r="C90" s="82" t="s">
        <v>244</v>
      </c>
      <c r="D90" s="82" t="s">
        <v>245</v>
      </c>
      <c r="E90" s="83">
        <v>0.1003</v>
      </c>
      <c r="F90" s="82" t="s">
        <v>159</v>
      </c>
      <c r="G90" s="82" t="s">
        <v>160</v>
      </c>
      <c r="H90" s="82">
        <v>2411099</v>
      </c>
      <c r="I90" s="84">
        <v>45798</v>
      </c>
      <c r="J90" s="84">
        <v>45792</v>
      </c>
      <c r="K90" s="84">
        <v>45793</v>
      </c>
      <c r="L90" s="82">
        <v>-5</v>
      </c>
      <c r="M90" s="85">
        <v>3150.62</v>
      </c>
      <c r="N90" s="85">
        <v>3150.62</v>
      </c>
      <c r="O90" s="82" t="s">
        <v>60</v>
      </c>
      <c r="P90" s="85">
        <v>0</v>
      </c>
      <c r="Q90" s="85">
        <v>0</v>
      </c>
      <c r="R90" s="85">
        <v>0</v>
      </c>
      <c r="S90" s="82" t="s">
        <v>60</v>
      </c>
      <c r="T90" s="82" t="s">
        <v>60</v>
      </c>
      <c r="U90" s="82"/>
      <c r="V90" s="82" t="s">
        <v>114</v>
      </c>
      <c r="W90" s="82" t="s">
        <v>161</v>
      </c>
      <c r="X90" s="82" t="s">
        <v>60</v>
      </c>
      <c r="Y90" s="82"/>
      <c r="Z90" s="82"/>
      <c r="AA90" s="85">
        <v>911.6</v>
      </c>
      <c r="AB90" s="85">
        <v>2239.02</v>
      </c>
      <c r="AC90" s="82"/>
      <c r="AD90" s="82"/>
      <c r="AE90" s="85">
        <v>0</v>
      </c>
      <c r="AF90" s="82"/>
      <c r="AG90" s="85">
        <v>0</v>
      </c>
      <c r="AH90" s="85">
        <v>0</v>
      </c>
      <c r="AI90" s="82"/>
      <c r="AJ90" s="85">
        <v>3150.62</v>
      </c>
      <c r="AK90" s="82" t="s">
        <v>162</v>
      </c>
      <c r="AL90" s="82" t="s">
        <v>163</v>
      </c>
    </row>
    <row r="91" spans="1:38">
      <c r="A91" s="82">
        <v>2419006</v>
      </c>
      <c r="B91" s="82">
        <v>6466</v>
      </c>
      <c r="C91" s="82" t="s">
        <v>246</v>
      </c>
      <c r="D91" s="82" t="s">
        <v>247</v>
      </c>
      <c r="E91" s="83">
        <v>0</v>
      </c>
      <c r="F91" s="82" t="s">
        <v>159</v>
      </c>
      <c r="G91" s="82" t="s">
        <v>160</v>
      </c>
      <c r="H91" s="82">
        <v>2419006</v>
      </c>
      <c r="I91" s="84">
        <v>45798</v>
      </c>
      <c r="J91" s="84">
        <v>45793</v>
      </c>
      <c r="K91" s="84">
        <v>45796</v>
      </c>
      <c r="L91" s="82">
        <v>-2</v>
      </c>
      <c r="M91" s="85">
        <v>8335.85</v>
      </c>
      <c r="N91" s="85">
        <v>8335.85</v>
      </c>
      <c r="O91" s="82" t="s">
        <v>60</v>
      </c>
      <c r="P91" s="85">
        <v>0</v>
      </c>
      <c r="Q91" s="85">
        <v>0</v>
      </c>
      <c r="R91" s="85">
        <v>0</v>
      </c>
      <c r="S91" s="82" t="s">
        <v>60</v>
      </c>
      <c r="T91" s="82" t="s">
        <v>60</v>
      </c>
      <c r="U91" s="82"/>
      <c r="V91" s="82" t="s">
        <v>114</v>
      </c>
      <c r="W91" s="82" t="s">
        <v>161</v>
      </c>
      <c r="X91" s="82" t="s">
        <v>60</v>
      </c>
      <c r="Y91" s="82"/>
      <c r="Z91" s="82"/>
      <c r="AA91" s="85">
        <v>8335.85</v>
      </c>
      <c r="AB91" s="85">
        <v>0</v>
      </c>
      <c r="AC91" s="82"/>
      <c r="AD91" s="82"/>
      <c r="AE91" s="85">
        <v>0</v>
      </c>
      <c r="AF91" s="82"/>
      <c r="AG91" s="85">
        <v>0</v>
      </c>
      <c r="AH91" s="85">
        <v>0</v>
      </c>
      <c r="AI91" s="82"/>
      <c r="AJ91" s="85">
        <v>8335.85</v>
      </c>
      <c r="AK91" s="82" t="s">
        <v>162</v>
      </c>
      <c r="AL91" s="82" t="s">
        <v>163</v>
      </c>
    </row>
    <row r="92" spans="1:38">
      <c r="A92" s="82">
        <v>2411928</v>
      </c>
      <c r="B92" s="82">
        <v>6360</v>
      </c>
      <c r="C92" s="82" t="s">
        <v>248</v>
      </c>
      <c r="D92" s="82" t="s">
        <v>249</v>
      </c>
      <c r="E92" s="83">
        <v>0</v>
      </c>
      <c r="F92" s="82" t="s">
        <v>159</v>
      </c>
      <c r="G92" s="82" t="s">
        <v>160</v>
      </c>
      <c r="H92" s="82">
        <v>2411928</v>
      </c>
      <c r="I92" s="84">
        <v>45787</v>
      </c>
      <c r="J92" s="84">
        <v>45785</v>
      </c>
      <c r="K92" s="84">
        <v>45786</v>
      </c>
      <c r="L92" s="82">
        <v>-1</v>
      </c>
      <c r="M92" s="85">
        <v>8101.08</v>
      </c>
      <c r="N92" s="85">
        <v>8101.08</v>
      </c>
      <c r="O92" s="82" t="s">
        <v>60</v>
      </c>
      <c r="P92" s="85">
        <v>0</v>
      </c>
      <c r="Q92" s="85">
        <v>0</v>
      </c>
      <c r="R92" s="85">
        <v>0</v>
      </c>
      <c r="S92" s="82" t="s">
        <v>60</v>
      </c>
      <c r="T92" s="82" t="s">
        <v>60</v>
      </c>
      <c r="U92" s="82"/>
      <c r="V92" s="82" t="s">
        <v>114</v>
      </c>
      <c r="W92" s="82" t="s">
        <v>161</v>
      </c>
      <c r="X92" s="82" t="s">
        <v>60</v>
      </c>
      <c r="Y92" s="82"/>
      <c r="Z92" s="82"/>
      <c r="AA92" s="85">
        <v>8101.08</v>
      </c>
      <c r="AB92" s="85">
        <v>0</v>
      </c>
      <c r="AC92" s="82"/>
      <c r="AD92" s="82"/>
      <c r="AE92" s="85">
        <v>0</v>
      </c>
      <c r="AF92" s="82"/>
      <c r="AG92" s="85">
        <v>0</v>
      </c>
      <c r="AH92" s="85">
        <v>0</v>
      </c>
      <c r="AI92" s="82"/>
      <c r="AJ92" s="85">
        <v>8101.08</v>
      </c>
      <c r="AK92" s="82" t="s">
        <v>162</v>
      </c>
      <c r="AL92" s="82" t="s">
        <v>163</v>
      </c>
    </row>
    <row r="93" spans="1:38">
      <c r="A93" s="82">
        <v>2418656</v>
      </c>
      <c r="B93" s="82">
        <v>6451</v>
      </c>
      <c r="C93" s="82" t="s">
        <v>83</v>
      </c>
      <c r="D93" s="82" t="s">
        <v>250</v>
      </c>
      <c r="E93" s="83">
        <v>0.1003</v>
      </c>
      <c r="F93" s="82" t="s">
        <v>159</v>
      </c>
      <c r="G93" s="82" t="s">
        <v>160</v>
      </c>
      <c r="H93" s="82">
        <v>2418656</v>
      </c>
      <c r="I93" s="84">
        <v>45798</v>
      </c>
      <c r="J93" s="84">
        <v>45806</v>
      </c>
      <c r="K93" s="84">
        <v>45807</v>
      </c>
      <c r="L93" s="82">
        <v>9</v>
      </c>
      <c r="M93" s="85">
        <v>4092.36</v>
      </c>
      <c r="N93" s="85">
        <v>4185.95</v>
      </c>
      <c r="O93" s="82" t="s">
        <v>60</v>
      </c>
      <c r="P93" s="85">
        <v>81.849999999999994</v>
      </c>
      <c r="Q93" s="85">
        <v>11.74</v>
      </c>
      <c r="R93" s="85">
        <v>0</v>
      </c>
      <c r="S93" s="82" t="s">
        <v>60</v>
      </c>
      <c r="T93" s="82" t="s">
        <v>60</v>
      </c>
      <c r="U93" s="82"/>
      <c r="V93" s="82" t="s">
        <v>114</v>
      </c>
      <c r="W93" s="82" t="s">
        <v>161</v>
      </c>
      <c r="X93" s="82" t="s">
        <v>60</v>
      </c>
      <c r="Y93" s="82"/>
      <c r="Z93" s="82"/>
      <c r="AA93" s="85">
        <v>1153.71</v>
      </c>
      <c r="AB93" s="85">
        <v>2938.65</v>
      </c>
      <c r="AC93" s="82"/>
      <c r="AD93" s="82"/>
      <c r="AE93" s="85">
        <v>0</v>
      </c>
      <c r="AF93" s="82"/>
      <c r="AG93" s="85">
        <v>81.849999999999994</v>
      </c>
      <c r="AH93" s="85">
        <v>11.74</v>
      </c>
      <c r="AI93" s="82"/>
      <c r="AJ93" s="85">
        <v>4185.95</v>
      </c>
      <c r="AK93" s="82" t="s">
        <v>162</v>
      </c>
      <c r="AL93" s="82" t="s">
        <v>163</v>
      </c>
    </row>
    <row r="94" spans="1:38">
      <c r="A94" s="82">
        <v>2412203</v>
      </c>
      <c r="B94" s="82">
        <v>6368</v>
      </c>
      <c r="C94" s="82" t="s">
        <v>251</v>
      </c>
      <c r="D94" s="82" t="s">
        <v>252</v>
      </c>
      <c r="E94" s="83">
        <v>0.1003</v>
      </c>
      <c r="F94" s="82" t="s">
        <v>159</v>
      </c>
      <c r="G94" s="82" t="s">
        <v>160</v>
      </c>
      <c r="H94" s="82">
        <v>2412203</v>
      </c>
      <c r="I94" s="84">
        <v>45787</v>
      </c>
      <c r="J94" s="84">
        <v>45789</v>
      </c>
      <c r="K94" s="84">
        <v>45790</v>
      </c>
      <c r="L94" s="82">
        <v>3</v>
      </c>
      <c r="M94" s="85">
        <v>5106.92</v>
      </c>
      <c r="N94" s="85">
        <v>5106.92</v>
      </c>
      <c r="O94" s="82" t="s">
        <v>60</v>
      </c>
      <c r="P94" s="85">
        <v>0</v>
      </c>
      <c r="Q94" s="85">
        <v>0</v>
      </c>
      <c r="R94" s="85">
        <v>0</v>
      </c>
      <c r="S94" s="82" t="s">
        <v>60</v>
      </c>
      <c r="T94" s="82" t="s">
        <v>60</v>
      </c>
      <c r="U94" s="82"/>
      <c r="V94" s="82" t="s">
        <v>114</v>
      </c>
      <c r="W94" s="82" t="s">
        <v>161</v>
      </c>
      <c r="X94" s="82" t="s">
        <v>60</v>
      </c>
      <c r="Y94" s="82"/>
      <c r="Z94" s="82"/>
      <c r="AA94" s="85">
        <v>2489.6999999999998</v>
      </c>
      <c r="AB94" s="85">
        <v>2617.2199999999998</v>
      </c>
      <c r="AC94" s="82"/>
      <c r="AD94" s="82"/>
      <c r="AE94" s="85">
        <v>0</v>
      </c>
      <c r="AF94" s="82"/>
      <c r="AG94" s="85">
        <v>0</v>
      </c>
      <c r="AH94" s="85">
        <v>0</v>
      </c>
      <c r="AI94" s="82"/>
      <c r="AJ94" s="85">
        <v>5106.92</v>
      </c>
      <c r="AK94" s="82" t="s">
        <v>162</v>
      </c>
      <c r="AL94" s="82" t="s">
        <v>163</v>
      </c>
    </row>
    <row r="95" spans="1:38">
      <c r="A95" s="82">
        <v>2411427</v>
      </c>
      <c r="B95" s="82">
        <v>6353</v>
      </c>
      <c r="C95" s="82" t="s">
        <v>253</v>
      </c>
      <c r="D95" s="82" t="s">
        <v>254</v>
      </c>
      <c r="E95" s="83">
        <v>0.1003</v>
      </c>
      <c r="F95" s="82" t="s">
        <v>159</v>
      </c>
      <c r="G95" s="82" t="s">
        <v>160</v>
      </c>
      <c r="H95" s="82">
        <v>2411427</v>
      </c>
      <c r="I95" s="84">
        <v>45787</v>
      </c>
      <c r="J95" s="84">
        <v>45784</v>
      </c>
      <c r="K95" s="84">
        <v>45785</v>
      </c>
      <c r="L95" s="82">
        <v>-2</v>
      </c>
      <c r="M95" s="85">
        <v>3157.88</v>
      </c>
      <c r="N95" s="85">
        <v>3157.88</v>
      </c>
      <c r="O95" s="82" t="s">
        <v>60</v>
      </c>
      <c r="P95" s="85">
        <v>0</v>
      </c>
      <c r="Q95" s="85">
        <v>0</v>
      </c>
      <c r="R95" s="85">
        <v>0</v>
      </c>
      <c r="S95" s="82" t="s">
        <v>60</v>
      </c>
      <c r="T95" s="82" t="s">
        <v>60</v>
      </c>
      <c r="U95" s="82"/>
      <c r="V95" s="82" t="s">
        <v>114</v>
      </c>
      <c r="W95" s="82" t="s">
        <v>161</v>
      </c>
      <c r="X95" s="82" t="s">
        <v>60</v>
      </c>
      <c r="Y95" s="82"/>
      <c r="Z95" s="82"/>
      <c r="AA95" s="85">
        <v>913.7</v>
      </c>
      <c r="AB95" s="85">
        <v>2244.1799999999998</v>
      </c>
      <c r="AC95" s="82"/>
      <c r="AD95" s="82"/>
      <c r="AE95" s="85">
        <v>0</v>
      </c>
      <c r="AF95" s="82"/>
      <c r="AG95" s="85">
        <v>0</v>
      </c>
      <c r="AH95" s="85">
        <v>0</v>
      </c>
      <c r="AI95" s="82"/>
      <c r="AJ95" s="85">
        <v>3157.88</v>
      </c>
      <c r="AK95" s="82" t="s">
        <v>162</v>
      </c>
      <c r="AL95" s="82" t="s">
        <v>163</v>
      </c>
    </row>
    <row r="96" spans="1:38">
      <c r="A96" s="82">
        <v>2411263</v>
      </c>
      <c r="B96" s="82">
        <v>6352</v>
      </c>
      <c r="C96" s="82" t="s">
        <v>253</v>
      </c>
      <c r="D96" s="82" t="s">
        <v>254</v>
      </c>
      <c r="E96" s="83">
        <v>0.1003</v>
      </c>
      <c r="F96" s="82" t="s">
        <v>159</v>
      </c>
      <c r="G96" s="82" t="s">
        <v>160</v>
      </c>
      <c r="H96" s="82">
        <v>2411263</v>
      </c>
      <c r="I96" s="84">
        <v>45787</v>
      </c>
      <c r="J96" s="84">
        <v>45784</v>
      </c>
      <c r="K96" s="84">
        <v>45785</v>
      </c>
      <c r="L96" s="82">
        <v>-2</v>
      </c>
      <c r="M96" s="85">
        <v>3177.4</v>
      </c>
      <c r="N96" s="85">
        <v>3177.4</v>
      </c>
      <c r="O96" s="82" t="s">
        <v>60</v>
      </c>
      <c r="P96" s="85">
        <v>0</v>
      </c>
      <c r="Q96" s="85">
        <v>0</v>
      </c>
      <c r="R96" s="85">
        <v>0</v>
      </c>
      <c r="S96" s="82" t="s">
        <v>60</v>
      </c>
      <c r="T96" s="82" t="s">
        <v>60</v>
      </c>
      <c r="U96" s="82"/>
      <c r="V96" s="82" t="s">
        <v>114</v>
      </c>
      <c r="W96" s="82" t="s">
        <v>161</v>
      </c>
      <c r="X96" s="82" t="s">
        <v>60</v>
      </c>
      <c r="Y96" s="82"/>
      <c r="Z96" s="82"/>
      <c r="AA96" s="85">
        <v>919.35</v>
      </c>
      <c r="AB96" s="85">
        <v>2258.0500000000002</v>
      </c>
      <c r="AC96" s="82"/>
      <c r="AD96" s="82"/>
      <c r="AE96" s="85">
        <v>0</v>
      </c>
      <c r="AF96" s="82"/>
      <c r="AG96" s="85">
        <v>0</v>
      </c>
      <c r="AH96" s="85">
        <v>0</v>
      </c>
      <c r="AI96" s="82"/>
      <c r="AJ96" s="85">
        <v>3177.4</v>
      </c>
      <c r="AK96" s="82" t="s">
        <v>162</v>
      </c>
      <c r="AL96" s="82" t="s">
        <v>163</v>
      </c>
    </row>
    <row r="97" spans="1:38">
      <c r="A97" s="82">
        <v>2416066</v>
      </c>
      <c r="B97" s="82">
        <v>6411</v>
      </c>
      <c r="C97" s="82" t="s">
        <v>255</v>
      </c>
      <c r="D97" s="82" t="s">
        <v>256</v>
      </c>
      <c r="E97" s="83">
        <v>0</v>
      </c>
      <c r="F97" s="82" t="s">
        <v>159</v>
      </c>
      <c r="G97" s="82" t="s">
        <v>160</v>
      </c>
      <c r="H97" s="82">
        <v>2416066</v>
      </c>
      <c r="I97" s="84">
        <v>45798</v>
      </c>
      <c r="J97" s="84">
        <v>45798</v>
      </c>
      <c r="K97" s="84">
        <v>45799</v>
      </c>
      <c r="L97" s="82">
        <v>1</v>
      </c>
      <c r="M97" s="85">
        <v>8034.37</v>
      </c>
      <c r="N97" s="85">
        <v>8034.37</v>
      </c>
      <c r="O97" s="82" t="s">
        <v>60</v>
      </c>
      <c r="P97" s="85">
        <v>0</v>
      </c>
      <c r="Q97" s="85">
        <v>0</v>
      </c>
      <c r="R97" s="85">
        <v>0</v>
      </c>
      <c r="S97" s="82" t="s">
        <v>60</v>
      </c>
      <c r="T97" s="82" t="s">
        <v>60</v>
      </c>
      <c r="U97" s="82"/>
      <c r="V97" s="82" t="s">
        <v>114</v>
      </c>
      <c r="W97" s="82" t="s">
        <v>161</v>
      </c>
      <c r="X97" s="82" t="s">
        <v>60</v>
      </c>
      <c r="Y97" s="82"/>
      <c r="Z97" s="82"/>
      <c r="AA97" s="85">
        <v>8034.37</v>
      </c>
      <c r="AB97" s="85">
        <v>0</v>
      </c>
      <c r="AC97" s="82"/>
      <c r="AD97" s="82"/>
      <c r="AE97" s="85">
        <v>0</v>
      </c>
      <c r="AF97" s="82"/>
      <c r="AG97" s="85">
        <v>0</v>
      </c>
      <c r="AH97" s="85">
        <v>0</v>
      </c>
      <c r="AI97" s="82"/>
      <c r="AJ97" s="85">
        <v>8034.37</v>
      </c>
      <c r="AK97" s="82" t="s">
        <v>162</v>
      </c>
      <c r="AL97" s="82" t="s">
        <v>163</v>
      </c>
    </row>
    <row r="98" spans="1:38">
      <c r="A98" s="82">
        <v>2412806</v>
      </c>
      <c r="B98" s="82">
        <v>6375</v>
      </c>
      <c r="C98" s="82" t="s">
        <v>257</v>
      </c>
      <c r="D98" s="82" t="s">
        <v>258</v>
      </c>
      <c r="E98" s="83">
        <v>0</v>
      </c>
      <c r="F98" s="82" t="s">
        <v>159</v>
      </c>
      <c r="G98" s="82" t="s">
        <v>160</v>
      </c>
      <c r="H98" s="82">
        <v>2412806</v>
      </c>
      <c r="I98" s="84">
        <v>45787</v>
      </c>
      <c r="J98" s="84">
        <v>45785</v>
      </c>
      <c r="K98" s="84">
        <v>45786</v>
      </c>
      <c r="L98" s="82">
        <v>-1</v>
      </c>
      <c r="M98" s="85">
        <v>10777.76</v>
      </c>
      <c r="N98" s="85">
        <v>10777.76</v>
      </c>
      <c r="O98" s="82" t="s">
        <v>60</v>
      </c>
      <c r="P98" s="85">
        <v>0</v>
      </c>
      <c r="Q98" s="85">
        <v>0</v>
      </c>
      <c r="R98" s="85">
        <v>0</v>
      </c>
      <c r="S98" s="82" t="s">
        <v>60</v>
      </c>
      <c r="T98" s="82" t="s">
        <v>60</v>
      </c>
      <c r="U98" s="82"/>
      <c r="V98" s="82" t="s">
        <v>114</v>
      </c>
      <c r="W98" s="82" t="s">
        <v>161</v>
      </c>
      <c r="X98" s="82" t="s">
        <v>60</v>
      </c>
      <c r="Y98" s="82"/>
      <c r="Z98" s="82"/>
      <c r="AA98" s="85">
        <v>10777.76</v>
      </c>
      <c r="AB98" s="85">
        <v>0</v>
      </c>
      <c r="AC98" s="82"/>
      <c r="AD98" s="82"/>
      <c r="AE98" s="85">
        <v>0</v>
      </c>
      <c r="AF98" s="82"/>
      <c r="AG98" s="85">
        <v>0</v>
      </c>
      <c r="AH98" s="85">
        <v>0</v>
      </c>
      <c r="AI98" s="82"/>
      <c r="AJ98" s="85">
        <v>10777.76</v>
      </c>
      <c r="AK98" s="82" t="s">
        <v>162</v>
      </c>
      <c r="AL98" s="82" t="s">
        <v>163</v>
      </c>
    </row>
    <row r="99" spans="1:38">
      <c r="A99" s="82">
        <v>2411891</v>
      </c>
      <c r="B99" s="82">
        <v>6359</v>
      </c>
      <c r="C99" s="82" t="s">
        <v>259</v>
      </c>
      <c r="D99" s="82" t="s">
        <v>260</v>
      </c>
      <c r="E99" s="83">
        <v>0</v>
      </c>
      <c r="F99" s="82" t="s">
        <v>159</v>
      </c>
      <c r="G99" s="82" t="s">
        <v>160</v>
      </c>
      <c r="H99" s="82">
        <v>2411891</v>
      </c>
      <c r="I99" s="84">
        <v>45798</v>
      </c>
      <c r="J99" s="84">
        <v>45798</v>
      </c>
      <c r="K99" s="84">
        <v>45799</v>
      </c>
      <c r="L99" s="82">
        <v>1</v>
      </c>
      <c r="M99" s="85">
        <v>8101.08</v>
      </c>
      <c r="N99" s="85">
        <v>8101.08</v>
      </c>
      <c r="O99" s="82" t="s">
        <v>60</v>
      </c>
      <c r="P99" s="85">
        <v>0</v>
      </c>
      <c r="Q99" s="85">
        <v>0</v>
      </c>
      <c r="R99" s="85">
        <v>0</v>
      </c>
      <c r="S99" s="82" t="s">
        <v>60</v>
      </c>
      <c r="T99" s="82" t="s">
        <v>60</v>
      </c>
      <c r="U99" s="82"/>
      <c r="V99" s="82" t="s">
        <v>114</v>
      </c>
      <c r="W99" s="82" t="s">
        <v>161</v>
      </c>
      <c r="X99" s="82" t="s">
        <v>60</v>
      </c>
      <c r="Y99" s="82"/>
      <c r="Z99" s="82"/>
      <c r="AA99" s="85">
        <v>8101.08</v>
      </c>
      <c r="AB99" s="85">
        <v>0</v>
      </c>
      <c r="AC99" s="82"/>
      <c r="AD99" s="82"/>
      <c r="AE99" s="85">
        <v>0</v>
      </c>
      <c r="AF99" s="82"/>
      <c r="AG99" s="85">
        <v>0</v>
      </c>
      <c r="AH99" s="85">
        <v>0</v>
      </c>
      <c r="AI99" s="82"/>
      <c r="AJ99" s="85">
        <v>8101.08</v>
      </c>
      <c r="AK99" s="82" t="s">
        <v>162</v>
      </c>
      <c r="AL99" s="82" t="s">
        <v>163</v>
      </c>
    </row>
    <row r="100" spans="1:38">
      <c r="A100" s="82">
        <v>2418032</v>
      </c>
      <c r="B100" s="82">
        <v>6442</v>
      </c>
      <c r="C100" s="82" t="s">
        <v>261</v>
      </c>
      <c r="D100" s="82" t="s">
        <v>262</v>
      </c>
      <c r="E100" s="83">
        <v>0.1003</v>
      </c>
      <c r="F100" s="82" t="s">
        <v>159</v>
      </c>
      <c r="G100" s="82" t="s">
        <v>160</v>
      </c>
      <c r="H100" s="82">
        <v>2418032</v>
      </c>
      <c r="I100" s="84">
        <v>45798</v>
      </c>
      <c r="J100" s="84">
        <v>45798</v>
      </c>
      <c r="K100" s="84">
        <v>45799</v>
      </c>
      <c r="L100" s="82">
        <v>1</v>
      </c>
      <c r="M100" s="85">
        <v>2418.0300000000002</v>
      </c>
      <c r="N100" s="85">
        <v>2418.0300000000002</v>
      </c>
      <c r="O100" s="82" t="s">
        <v>60</v>
      </c>
      <c r="P100" s="85">
        <v>0</v>
      </c>
      <c r="Q100" s="85">
        <v>0</v>
      </c>
      <c r="R100" s="85">
        <v>0</v>
      </c>
      <c r="S100" s="82" t="s">
        <v>60</v>
      </c>
      <c r="T100" s="82" t="s">
        <v>60</v>
      </c>
      <c r="U100" s="82"/>
      <c r="V100" s="82" t="s">
        <v>114</v>
      </c>
      <c r="W100" s="82" t="s">
        <v>161</v>
      </c>
      <c r="X100" s="82" t="s">
        <v>60</v>
      </c>
      <c r="Y100" s="82"/>
      <c r="Z100" s="82"/>
      <c r="AA100" s="85">
        <v>671.05</v>
      </c>
      <c r="AB100" s="85">
        <v>1746.98</v>
      </c>
      <c r="AC100" s="82"/>
      <c r="AD100" s="82"/>
      <c r="AE100" s="85">
        <v>0</v>
      </c>
      <c r="AF100" s="82"/>
      <c r="AG100" s="85">
        <v>0</v>
      </c>
      <c r="AH100" s="85">
        <v>0</v>
      </c>
      <c r="AI100" s="82"/>
      <c r="AJ100" s="85">
        <v>2418.0300000000002</v>
      </c>
      <c r="AK100" s="82" t="s">
        <v>162</v>
      </c>
      <c r="AL100" s="82" t="s">
        <v>163</v>
      </c>
    </row>
    <row r="101" spans="1:38">
      <c r="A101" s="82">
        <v>2416307</v>
      </c>
      <c r="B101" s="82">
        <v>6415</v>
      </c>
      <c r="C101" s="82" t="s">
        <v>261</v>
      </c>
      <c r="D101" s="82" t="s">
        <v>262</v>
      </c>
      <c r="E101" s="83">
        <v>0.1003</v>
      </c>
      <c r="F101" s="82" t="s">
        <v>159</v>
      </c>
      <c r="G101" s="82" t="s">
        <v>160</v>
      </c>
      <c r="H101" s="82">
        <v>2416307</v>
      </c>
      <c r="I101" s="84">
        <v>45798</v>
      </c>
      <c r="J101" s="84">
        <v>45798</v>
      </c>
      <c r="K101" s="84">
        <v>45799</v>
      </c>
      <c r="L101" s="82">
        <v>1</v>
      </c>
      <c r="M101" s="85">
        <v>2429.86</v>
      </c>
      <c r="N101" s="85">
        <v>2429.86</v>
      </c>
      <c r="O101" s="82" t="s">
        <v>60</v>
      </c>
      <c r="P101" s="85">
        <v>0</v>
      </c>
      <c r="Q101" s="85">
        <v>0</v>
      </c>
      <c r="R101" s="85">
        <v>0</v>
      </c>
      <c r="S101" s="82" t="s">
        <v>60</v>
      </c>
      <c r="T101" s="82" t="s">
        <v>60</v>
      </c>
      <c r="U101" s="82"/>
      <c r="V101" s="82" t="s">
        <v>114</v>
      </c>
      <c r="W101" s="82" t="s">
        <v>161</v>
      </c>
      <c r="X101" s="82" t="s">
        <v>60</v>
      </c>
      <c r="Y101" s="82"/>
      <c r="Z101" s="82"/>
      <c r="AA101" s="85">
        <v>697.22</v>
      </c>
      <c r="AB101" s="85">
        <v>1732.64</v>
      </c>
      <c r="AC101" s="82"/>
      <c r="AD101" s="82"/>
      <c r="AE101" s="85">
        <v>0</v>
      </c>
      <c r="AF101" s="82"/>
      <c r="AG101" s="85">
        <v>0</v>
      </c>
      <c r="AH101" s="85">
        <v>0</v>
      </c>
      <c r="AI101" s="82"/>
      <c r="AJ101" s="85">
        <v>2429.86</v>
      </c>
      <c r="AK101" s="82" t="s">
        <v>162</v>
      </c>
      <c r="AL101" s="82" t="s">
        <v>163</v>
      </c>
    </row>
    <row r="102" spans="1:38">
      <c r="A102" s="82">
        <v>2416483</v>
      </c>
      <c r="B102" s="82">
        <v>6416</v>
      </c>
      <c r="C102" s="82" t="s">
        <v>261</v>
      </c>
      <c r="D102" s="82" t="s">
        <v>262</v>
      </c>
      <c r="E102" s="83">
        <v>0.1003</v>
      </c>
      <c r="F102" s="82" t="s">
        <v>159</v>
      </c>
      <c r="G102" s="82" t="s">
        <v>160</v>
      </c>
      <c r="H102" s="82">
        <v>2416483</v>
      </c>
      <c r="I102" s="84">
        <v>45798</v>
      </c>
      <c r="J102" s="84">
        <v>45798</v>
      </c>
      <c r="K102" s="84">
        <v>45799</v>
      </c>
      <c r="L102" s="82">
        <v>1</v>
      </c>
      <c r="M102" s="85">
        <v>2429.86</v>
      </c>
      <c r="N102" s="85">
        <v>2429.86</v>
      </c>
      <c r="O102" s="82" t="s">
        <v>60</v>
      </c>
      <c r="P102" s="85">
        <v>0</v>
      </c>
      <c r="Q102" s="85">
        <v>0</v>
      </c>
      <c r="R102" s="85">
        <v>0</v>
      </c>
      <c r="S102" s="82" t="s">
        <v>60</v>
      </c>
      <c r="T102" s="82" t="s">
        <v>60</v>
      </c>
      <c r="U102" s="82"/>
      <c r="V102" s="82" t="s">
        <v>114</v>
      </c>
      <c r="W102" s="82" t="s">
        <v>161</v>
      </c>
      <c r="X102" s="82" t="s">
        <v>60</v>
      </c>
      <c r="Y102" s="82"/>
      <c r="Z102" s="82"/>
      <c r="AA102" s="85">
        <v>697.22</v>
      </c>
      <c r="AB102" s="85">
        <v>1732.64</v>
      </c>
      <c r="AC102" s="82"/>
      <c r="AD102" s="82"/>
      <c r="AE102" s="85">
        <v>0</v>
      </c>
      <c r="AF102" s="82"/>
      <c r="AG102" s="85">
        <v>0</v>
      </c>
      <c r="AH102" s="85">
        <v>0</v>
      </c>
      <c r="AI102" s="82"/>
      <c r="AJ102" s="85">
        <v>2429.86</v>
      </c>
      <c r="AK102" s="82" t="s">
        <v>162</v>
      </c>
      <c r="AL102" s="82" t="s">
        <v>163</v>
      </c>
    </row>
    <row r="103" spans="1:38">
      <c r="A103" s="82">
        <v>2416140</v>
      </c>
      <c r="B103" s="82">
        <v>6414</v>
      </c>
      <c r="C103" s="82" t="s">
        <v>89</v>
      </c>
      <c r="D103" s="82" t="s">
        <v>263</v>
      </c>
      <c r="E103" s="83">
        <v>0.1003</v>
      </c>
      <c r="F103" s="82" t="s">
        <v>159</v>
      </c>
      <c r="G103" s="82" t="s">
        <v>160</v>
      </c>
      <c r="H103" s="82">
        <v>2416140</v>
      </c>
      <c r="I103" s="84">
        <v>45787</v>
      </c>
      <c r="J103" s="84">
        <v>45789</v>
      </c>
      <c r="K103" s="84">
        <v>45790</v>
      </c>
      <c r="L103" s="82">
        <v>3</v>
      </c>
      <c r="M103" s="85">
        <v>3802.41</v>
      </c>
      <c r="N103" s="85">
        <v>3802.41</v>
      </c>
      <c r="O103" s="82" t="s">
        <v>60</v>
      </c>
      <c r="P103" s="85">
        <v>0</v>
      </c>
      <c r="Q103" s="85">
        <v>0</v>
      </c>
      <c r="R103" s="85">
        <v>0</v>
      </c>
      <c r="S103" s="82" t="s">
        <v>60</v>
      </c>
      <c r="T103" s="82" t="s">
        <v>60</v>
      </c>
      <c r="U103" s="82"/>
      <c r="V103" s="82" t="s">
        <v>114</v>
      </c>
      <c r="W103" s="82" t="s">
        <v>161</v>
      </c>
      <c r="X103" s="82" t="s">
        <v>60</v>
      </c>
      <c r="Y103" s="82"/>
      <c r="Z103" s="82"/>
      <c r="AA103" s="85">
        <v>1039.98</v>
      </c>
      <c r="AB103" s="85">
        <v>2762.43</v>
      </c>
      <c r="AC103" s="82"/>
      <c r="AD103" s="82"/>
      <c r="AE103" s="85">
        <v>0</v>
      </c>
      <c r="AF103" s="82"/>
      <c r="AG103" s="85">
        <v>0</v>
      </c>
      <c r="AH103" s="85">
        <v>0</v>
      </c>
      <c r="AI103" s="82"/>
      <c r="AJ103" s="85">
        <v>3802.41</v>
      </c>
      <c r="AK103" s="82" t="s">
        <v>162</v>
      </c>
      <c r="AL103" s="82" t="s">
        <v>163</v>
      </c>
    </row>
    <row r="104" spans="1:38">
      <c r="A104" s="82">
        <v>2414409</v>
      </c>
      <c r="B104" s="82">
        <v>6395</v>
      </c>
      <c r="C104" s="82" t="s">
        <v>264</v>
      </c>
      <c r="D104" s="82" t="s">
        <v>265</v>
      </c>
      <c r="E104" s="83">
        <v>0.1003</v>
      </c>
      <c r="F104" s="82" t="s">
        <v>159</v>
      </c>
      <c r="G104" s="82" t="s">
        <v>160</v>
      </c>
      <c r="H104" s="82">
        <v>2414409</v>
      </c>
      <c r="I104" s="84">
        <v>45798</v>
      </c>
      <c r="J104" s="84">
        <v>45796</v>
      </c>
      <c r="K104" s="84">
        <v>45797</v>
      </c>
      <c r="L104" s="82">
        <v>-1</v>
      </c>
      <c r="M104" s="85">
        <v>4238.41</v>
      </c>
      <c r="N104" s="85">
        <v>4238.41</v>
      </c>
      <c r="O104" s="82" t="s">
        <v>60</v>
      </c>
      <c r="P104" s="85">
        <v>0</v>
      </c>
      <c r="Q104" s="85">
        <v>0</v>
      </c>
      <c r="R104" s="85">
        <v>0</v>
      </c>
      <c r="S104" s="82" t="s">
        <v>60</v>
      </c>
      <c r="T104" s="82" t="s">
        <v>60</v>
      </c>
      <c r="U104" s="82"/>
      <c r="V104" s="82" t="s">
        <v>114</v>
      </c>
      <c r="W104" s="82" t="s">
        <v>161</v>
      </c>
      <c r="X104" s="82" t="s">
        <v>60</v>
      </c>
      <c r="Y104" s="82"/>
      <c r="Z104" s="82"/>
      <c r="AA104" s="85">
        <v>2187.66</v>
      </c>
      <c r="AB104" s="85">
        <v>2050.75</v>
      </c>
      <c r="AC104" s="82"/>
      <c r="AD104" s="82"/>
      <c r="AE104" s="85">
        <v>0</v>
      </c>
      <c r="AF104" s="82"/>
      <c r="AG104" s="85">
        <v>0</v>
      </c>
      <c r="AH104" s="85">
        <v>0</v>
      </c>
      <c r="AI104" s="82"/>
      <c r="AJ104" s="85">
        <v>4238.41</v>
      </c>
      <c r="AK104" s="82" t="s">
        <v>162</v>
      </c>
      <c r="AL104" s="82" t="s">
        <v>163</v>
      </c>
    </row>
    <row r="105" spans="1:38">
      <c r="A105" s="82">
        <v>2413080</v>
      </c>
      <c r="B105" s="82">
        <v>6379</v>
      </c>
      <c r="C105" s="82" t="s">
        <v>87</v>
      </c>
      <c r="D105" s="82" t="s">
        <v>266</v>
      </c>
      <c r="E105" s="83">
        <v>0.1003</v>
      </c>
      <c r="F105" s="82" t="s">
        <v>159</v>
      </c>
      <c r="G105" s="82" t="s">
        <v>160</v>
      </c>
      <c r="H105" s="82">
        <v>2413080</v>
      </c>
      <c r="I105" s="84">
        <v>45798</v>
      </c>
      <c r="J105" s="84">
        <v>45797</v>
      </c>
      <c r="K105" s="84">
        <v>45798</v>
      </c>
      <c r="L105" s="82">
        <v>0</v>
      </c>
      <c r="M105" s="85">
        <v>3937.95</v>
      </c>
      <c r="N105" s="85">
        <v>3937.95</v>
      </c>
      <c r="O105" s="82" t="s">
        <v>60</v>
      </c>
      <c r="P105" s="85">
        <v>0</v>
      </c>
      <c r="Q105" s="85">
        <v>0</v>
      </c>
      <c r="R105" s="85">
        <v>0</v>
      </c>
      <c r="S105" s="82" t="s">
        <v>60</v>
      </c>
      <c r="T105" s="82" t="s">
        <v>60</v>
      </c>
      <c r="U105" s="82"/>
      <c r="V105" s="82" t="s">
        <v>114</v>
      </c>
      <c r="W105" s="82" t="s">
        <v>161</v>
      </c>
      <c r="X105" s="82" t="s">
        <v>60</v>
      </c>
      <c r="Y105" s="82"/>
      <c r="Z105" s="82"/>
      <c r="AA105" s="85">
        <v>1129.94</v>
      </c>
      <c r="AB105" s="85">
        <v>2808.01</v>
      </c>
      <c r="AC105" s="82"/>
      <c r="AD105" s="82"/>
      <c r="AE105" s="85">
        <v>0</v>
      </c>
      <c r="AF105" s="82"/>
      <c r="AG105" s="85">
        <v>0</v>
      </c>
      <c r="AH105" s="85">
        <v>0</v>
      </c>
      <c r="AI105" s="82"/>
      <c r="AJ105" s="85">
        <v>3937.95</v>
      </c>
      <c r="AK105" s="82" t="s">
        <v>162</v>
      </c>
      <c r="AL105" s="82" t="s">
        <v>163</v>
      </c>
    </row>
    <row r="106" spans="1:38">
      <c r="A106" s="82">
        <v>2418208</v>
      </c>
      <c r="B106" s="82">
        <v>6444</v>
      </c>
      <c r="C106" s="82" t="s">
        <v>267</v>
      </c>
      <c r="D106" s="82" t="s">
        <v>268</v>
      </c>
      <c r="E106" s="83">
        <v>0</v>
      </c>
      <c r="F106" s="82" t="s">
        <v>159</v>
      </c>
      <c r="G106" s="82" t="s">
        <v>160</v>
      </c>
      <c r="H106" s="82">
        <v>2418208</v>
      </c>
      <c r="I106" s="84">
        <v>45798</v>
      </c>
      <c r="J106" s="84">
        <v>45798</v>
      </c>
      <c r="K106" s="84">
        <v>45799</v>
      </c>
      <c r="L106" s="82">
        <v>1</v>
      </c>
      <c r="M106" s="85">
        <v>8951.6299999999992</v>
      </c>
      <c r="N106" s="85">
        <v>8951.6299999999992</v>
      </c>
      <c r="O106" s="82" t="s">
        <v>60</v>
      </c>
      <c r="P106" s="85">
        <v>0</v>
      </c>
      <c r="Q106" s="85">
        <v>0</v>
      </c>
      <c r="R106" s="85">
        <v>0</v>
      </c>
      <c r="S106" s="82" t="s">
        <v>60</v>
      </c>
      <c r="T106" s="82" t="s">
        <v>60</v>
      </c>
      <c r="U106" s="82"/>
      <c r="V106" s="82" t="s">
        <v>114</v>
      </c>
      <c r="W106" s="82" t="s">
        <v>161</v>
      </c>
      <c r="X106" s="82" t="s">
        <v>60</v>
      </c>
      <c r="Y106" s="82"/>
      <c r="Z106" s="82"/>
      <c r="AA106" s="85">
        <v>8951.6299999999992</v>
      </c>
      <c r="AB106" s="85">
        <v>0</v>
      </c>
      <c r="AC106" s="82"/>
      <c r="AD106" s="82"/>
      <c r="AE106" s="85">
        <v>0</v>
      </c>
      <c r="AF106" s="82"/>
      <c r="AG106" s="85">
        <v>0</v>
      </c>
      <c r="AH106" s="85">
        <v>0</v>
      </c>
      <c r="AI106" s="82"/>
      <c r="AJ106" s="85">
        <v>8951.6299999999992</v>
      </c>
      <c r="AK106" s="82" t="s">
        <v>162</v>
      </c>
      <c r="AL106" s="82" t="s">
        <v>163</v>
      </c>
    </row>
    <row r="107" spans="1:38">
      <c r="A107" s="82">
        <v>2418245</v>
      </c>
      <c r="B107" s="82">
        <v>6445</v>
      </c>
      <c r="C107" s="82" t="s">
        <v>267</v>
      </c>
      <c r="D107" s="82" t="s">
        <v>268</v>
      </c>
      <c r="E107" s="83">
        <v>0</v>
      </c>
      <c r="F107" s="82" t="s">
        <v>159</v>
      </c>
      <c r="G107" s="82" t="s">
        <v>160</v>
      </c>
      <c r="H107" s="82">
        <v>2418245</v>
      </c>
      <c r="I107" s="84">
        <v>45798</v>
      </c>
      <c r="J107" s="84">
        <v>45798</v>
      </c>
      <c r="K107" s="84">
        <v>45799</v>
      </c>
      <c r="L107" s="82">
        <v>1</v>
      </c>
      <c r="M107" s="85">
        <v>8967.65</v>
      </c>
      <c r="N107" s="85">
        <v>8967.65</v>
      </c>
      <c r="O107" s="82" t="s">
        <v>60</v>
      </c>
      <c r="P107" s="85">
        <v>0</v>
      </c>
      <c r="Q107" s="85">
        <v>0</v>
      </c>
      <c r="R107" s="85">
        <v>0</v>
      </c>
      <c r="S107" s="82" t="s">
        <v>60</v>
      </c>
      <c r="T107" s="82" t="s">
        <v>60</v>
      </c>
      <c r="U107" s="82"/>
      <c r="V107" s="82" t="s">
        <v>114</v>
      </c>
      <c r="W107" s="82" t="s">
        <v>161</v>
      </c>
      <c r="X107" s="82" t="s">
        <v>60</v>
      </c>
      <c r="Y107" s="82"/>
      <c r="Z107" s="82"/>
      <c r="AA107" s="85">
        <v>8967.65</v>
      </c>
      <c r="AB107" s="85">
        <v>0</v>
      </c>
      <c r="AC107" s="82"/>
      <c r="AD107" s="82"/>
      <c r="AE107" s="85">
        <v>0</v>
      </c>
      <c r="AF107" s="82"/>
      <c r="AG107" s="85">
        <v>0</v>
      </c>
      <c r="AH107" s="85">
        <v>0</v>
      </c>
      <c r="AI107" s="82"/>
      <c r="AJ107" s="85">
        <v>8967.65</v>
      </c>
      <c r="AK107" s="82" t="s">
        <v>162</v>
      </c>
      <c r="AL107" s="82" t="s">
        <v>163</v>
      </c>
    </row>
    <row r="108" spans="1:38">
      <c r="A108" s="82">
        <v>2415634</v>
      </c>
      <c r="B108" s="82">
        <v>6405</v>
      </c>
      <c r="C108" s="82" t="s">
        <v>269</v>
      </c>
      <c r="D108" s="82" t="s">
        <v>270</v>
      </c>
      <c r="E108" s="83">
        <v>0</v>
      </c>
      <c r="F108" s="82" t="s">
        <v>159</v>
      </c>
      <c r="G108" s="82" t="s">
        <v>160</v>
      </c>
      <c r="H108" s="82">
        <v>2415634</v>
      </c>
      <c r="I108" s="84">
        <v>45798</v>
      </c>
      <c r="J108" s="84">
        <v>45786</v>
      </c>
      <c r="K108" s="84">
        <v>45789</v>
      </c>
      <c r="L108" s="82">
        <v>-9</v>
      </c>
      <c r="M108" s="85">
        <v>6045.9</v>
      </c>
      <c r="N108" s="85">
        <v>6045.9</v>
      </c>
      <c r="O108" s="82" t="s">
        <v>60</v>
      </c>
      <c r="P108" s="85">
        <v>0</v>
      </c>
      <c r="Q108" s="85">
        <v>0</v>
      </c>
      <c r="R108" s="85">
        <v>0</v>
      </c>
      <c r="S108" s="82" t="s">
        <v>60</v>
      </c>
      <c r="T108" s="82" t="s">
        <v>60</v>
      </c>
      <c r="U108" s="82"/>
      <c r="V108" s="82" t="s">
        <v>114</v>
      </c>
      <c r="W108" s="82" t="s">
        <v>161</v>
      </c>
      <c r="X108" s="82" t="s">
        <v>60</v>
      </c>
      <c r="Y108" s="82"/>
      <c r="Z108" s="82"/>
      <c r="AA108" s="85">
        <v>6045.9</v>
      </c>
      <c r="AB108" s="85">
        <v>0</v>
      </c>
      <c r="AC108" s="82"/>
      <c r="AD108" s="82"/>
      <c r="AE108" s="85">
        <v>0</v>
      </c>
      <c r="AF108" s="82"/>
      <c r="AG108" s="85">
        <v>0</v>
      </c>
      <c r="AH108" s="85">
        <v>0</v>
      </c>
      <c r="AI108" s="82"/>
      <c r="AJ108" s="85">
        <v>6045.9</v>
      </c>
      <c r="AK108" s="82" t="s">
        <v>162</v>
      </c>
      <c r="AL108" s="82" t="s">
        <v>163</v>
      </c>
    </row>
    <row r="109" spans="1:38">
      <c r="A109" s="82">
        <v>2416104</v>
      </c>
      <c r="B109" s="82">
        <v>6412</v>
      </c>
      <c r="C109" s="82" t="s">
        <v>271</v>
      </c>
      <c r="D109" s="82" t="s">
        <v>272</v>
      </c>
      <c r="E109" s="83">
        <v>0</v>
      </c>
      <c r="F109" s="82" t="s">
        <v>159</v>
      </c>
      <c r="G109" s="82" t="s">
        <v>160</v>
      </c>
      <c r="H109" s="82">
        <v>2416104</v>
      </c>
      <c r="I109" s="84">
        <v>45798</v>
      </c>
      <c r="J109" s="84">
        <v>45798</v>
      </c>
      <c r="K109" s="84">
        <v>45799</v>
      </c>
      <c r="L109" s="82">
        <v>1</v>
      </c>
      <c r="M109" s="85">
        <v>9054.1299999999992</v>
      </c>
      <c r="N109" s="85">
        <v>9054.1299999999992</v>
      </c>
      <c r="O109" s="82" t="s">
        <v>60</v>
      </c>
      <c r="P109" s="85">
        <v>0</v>
      </c>
      <c r="Q109" s="85">
        <v>0</v>
      </c>
      <c r="R109" s="85">
        <v>0</v>
      </c>
      <c r="S109" s="82" t="s">
        <v>60</v>
      </c>
      <c r="T109" s="82" t="s">
        <v>60</v>
      </c>
      <c r="U109" s="82"/>
      <c r="V109" s="82" t="s">
        <v>114</v>
      </c>
      <c r="W109" s="82" t="s">
        <v>161</v>
      </c>
      <c r="X109" s="82" t="s">
        <v>60</v>
      </c>
      <c r="Y109" s="82"/>
      <c r="Z109" s="82"/>
      <c r="AA109" s="85">
        <v>9054.1299999999992</v>
      </c>
      <c r="AB109" s="85">
        <v>0</v>
      </c>
      <c r="AC109" s="82"/>
      <c r="AD109" s="82"/>
      <c r="AE109" s="85">
        <v>0</v>
      </c>
      <c r="AF109" s="82"/>
      <c r="AG109" s="85">
        <v>0</v>
      </c>
      <c r="AH109" s="85">
        <v>0</v>
      </c>
      <c r="AI109" s="82"/>
      <c r="AJ109" s="85">
        <v>9054.1299999999992</v>
      </c>
      <c r="AK109" s="82" t="s">
        <v>162</v>
      </c>
      <c r="AL109" s="82" t="s">
        <v>163</v>
      </c>
    </row>
    <row r="110" spans="1:38">
      <c r="A110" s="82">
        <v>2411965</v>
      </c>
      <c r="B110" s="82">
        <v>6361</v>
      </c>
      <c r="C110" s="82" t="s">
        <v>273</v>
      </c>
      <c r="D110" s="82" t="s">
        <v>274</v>
      </c>
      <c r="E110" s="83">
        <v>0</v>
      </c>
      <c r="F110" s="82" t="s">
        <v>159</v>
      </c>
      <c r="G110" s="82" t="s">
        <v>160</v>
      </c>
      <c r="H110" s="82">
        <v>2411965</v>
      </c>
      <c r="I110" s="84">
        <v>45787</v>
      </c>
      <c r="J110" s="84">
        <v>45789</v>
      </c>
      <c r="K110" s="84">
        <v>45790</v>
      </c>
      <c r="L110" s="82">
        <v>3</v>
      </c>
      <c r="M110" s="85">
        <v>8101.08</v>
      </c>
      <c r="N110" s="85">
        <v>8101.08</v>
      </c>
      <c r="O110" s="82" t="s">
        <v>60</v>
      </c>
      <c r="P110" s="85">
        <v>0</v>
      </c>
      <c r="Q110" s="85">
        <v>0</v>
      </c>
      <c r="R110" s="85">
        <v>0</v>
      </c>
      <c r="S110" s="82" t="s">
        <v>60</v>
      </c>
      <c r="T110" s="82" t="s">
        <v>60</v>
      </c>
      <c r="U110" s="82"/>
      <c r="V110" s="82" t="s">
        <v>114</v>
      </c>
      <c r="W110" s="82" t="s">
        <v>161</v>
      </c>
      <c r="X110" s="82" t="s">
        <v>60</v>
      </c>
      <c r="Y110" s="82"/>
      <c r="Z110" s="82"/>
      <c r="AA110" s="85">
        <v>8101.08</v>
      </c>
      <c r="AB110" s="85">
        <v>0</v>
      </c>
      <c r="AC110" s="82"/>
      <c r="AD110" s="82"/>
      <c r="AE110" s="85">
        <v>0</v>
      </c>
      <c r="AF110" s="82"/>
      <c r="AG110" s="85">
        <v>0</v>
      </c>
      <c r="AH110" s="85">
        <v>0</v>
      </c>
      <c r="AI110" s="82"/>
      <c r="AJ110" s="85">
        <v>8101.08</v>
      </c>
      <c r="AK110" s="82" t="s">
        <v>162</v>
      </c>
      <c r="AL110" s="82" t="s">
        <v>163</v>
      </c>
    </row>
    <row r="111" spans="1:38">
      <c r="A111" s="82">
        <v>2415738</v>
      </c>
      <c r="B111" s="82">
        <v>6409</v>
      </c>
      <c r="C111" s="82" t="s">
        <v>275</v>
      </c>
      <c r="D111" s="82" t="s">
        <v>276</v>
      </c>
      <c r="E111" s="83">
        <v>0.1003</v>
      </c>
      <c r="F111" s="82" t="s">
        <v>159</v>
      </c>
      <c r="G111" s="82" t="s">
        <v>160</v>
      </c>
      <c r="H111" s="82">
        <v>2415738</v>
      </c>
      <c r="I111" s="84">
        <v>45768</v>
      </c>
      <c r="J111" s="84">
        <v>45784</v>
      </c>
      <c r="K111" s="84">
        <v>45785</v>
      </c>
      <c r="L111" s="82">
        <v>17</v>
      </c>
      <c r="M111" s="85">
        <v>3150.62</v>
      </c>
      <c r="N111" s="85">
        <v>3232.51</v>
      </c>
      <c r="O111" s="82" t="s">
        <v>60</v>
      </c>
      <c r="P111" s="85">
        <v>63.01</v>
      </c>
      <c r="Q111" s="85">
        <v>18.88</v>
      </c>
      <c r="R111" s="85">
        <v>0</v>
      </c>
      <c r="S111" s="82" t="s">
        <v>60</v>
      </c>
      <c r="T111" s="82" t="s">
        <v>60</v>
      </c>
      <c r="U111" s="82"/>
      <c r="V111" s="82" t="s">
        <v>116</v>
      </c>
      <c r="W111" s="82" t="s">
        <v>161</v>
      </c>
      <c r="X111" s="82" t="s">
        <v>60</v>
      </c>
      <c r="Y111" s="82"/>
      <c r="Z111" s="82"/>
      <c r="AA111" s="85">
        <v>904.04</v>
      </c>
      <c r="AB111" s="85">
        <v>2246.58</v>
      </c>
      <c r="AC111" s="82"/>
      <c r="AD111" s="82"/>
      <c r="AE111" s="85">
        <v>0</v>
      </c>
      <c r="AF111" s="82"/>
      <c r="AG111" s="85">
        <v>63.01</v>
      </c>
      <c r="AH111" s="85">
        <v>18.88</v>
      </c>
      <c r="AI111" s="82"/>
      <c r="AJ111" s="85">
        <v>3232.51</v>
      </c>
      <c r="AK111" s="82" t="s">
        <v>167</v>
      </c>
      <c r="AL111" s="82" t="s">
        <v>163</v>
      </c>
    </row>
    <row r="112" spans="1:38">
      <c r="A112" s="82">
        <v>2415902</v>
      </c>
      <c r="B112" s="82">
        <v>6410</v>
      </c>
      <c r="C112" s="82" t="s">
        <v>275</v>
      </c>
      <c r="D112" s="82" t="s">
        <v>276</v>
      </c>
      <c r="E112" s="83">
        <v>0.1003</v>
      </c>
      <c r="F112" s="82" t="s">
        <v>159</v>
      </c>
      <c r="G112" s="82" t="s">
        <v>160</v>
      </c>
      <c r="H112" s="82">
        <v>2415902</v>
      </c>
      <c r="I112" s="84">
        <v>45768</v>
      </c>
      <c r="J112" s="84">
        <v>45804</v>
      </c>
      <c r="K112" s="84">
        <v>45805</v>
      </c>
      <c r="L112" s="82">
        <v>37</v>
      </c>
      <c r="M112" s="85">
        <v>3150.62</v>
      </c>
      <c r="N112" s="85">
        <v>3265.93</v>
      </c>
      <c r="O112" s="82" t="s">
        <v>60</v>
      </c>
      <c r="P112" s="85">
        <v>76.489999999999995</v>
      </c>
      <c r="Q112" s="85">
        <v>38.82</v>
      </c>
      <c r="R112" s="85">
        <v>0</v>
      </c>
      <c r="S112" s="82" t="s">
        <v>60</v>
      </c>
      <c r="T112" s="82" t="s">
        <v>60</v>
      </c>
      <c r="U112" s="82"/>
      <c r="V112" s="82" t="s">
        <v>116</v>
      </c>
      <c r="W112" s="82" t="s">
        <v>161</v>
      </c>
      <c r="X112" s="82" t="s">
        <v>60</v>
      </c>
      <c r="Y112" s="82"/>
      <c r="Z112" s="82"/>
      <c r="AA112" s="85">
        <v>904.04</v>
      </c>
      <c r="AB112" s="85">
        <v>2246.58</v>
      </c>
      <c r="AC112" s="82"/>
      <c r="AD112" s="82"/>
      <c r="AE112" s="85">
        <v>0</v>
      </c>
      <c r="AF112" s="82"/>
      <c r="AG112" s="85">
        <v>76.489999999999995</v>
      </c>
      <c r="AH112" s="85">
        <v>38.82</v>
      </c>
      <c r="AI112" s="82"/>
      <c r="AJ112" s="85">
        <v>3265.93</v>
      </c>
      <c r="AK112" s="82" t="s">
        <v>170</v>
      </c>
      <c r="AL112" s="82" t="s">
        <v>163</v>
      </c>
    </row>
    <row r="113" spans="1:38">
      <c r="A113" s="82">
        <v>2416659</v>
      </c>
      <c r="B113" s="82">
        <v>6417</v>
      </c>
      <c r="C113" s="82" t="s">
        <v>277</v>
      </c>
      <c r="D113" s="82" t="s">
        <v>278</v>
      </c>
      <c r="E113" s="83">
        <v>0.1003</v>
      </c>
      <c r="F113" s="82" t="s">
        <v>159</v>
      </c>
      <c r="G113" s="82" t="s">
        <v>160</v>
      </c>
      <c r="H113" s="82">
        <v>2416659</v>
      </c>
      <c r="I113" s="84">
        <v>45798</v>
      </c>
      <c r="J113" s="84">
        <v>45798</v>
      </c>
      <c r="K113" s="84">
        <v>45799</v>
      </c>
      <c r="L113" s="82">
        <v>1</v>
      </c>
      <c r="M113" s="85">
        <v>2606.84</v>
      </c>
      <c r="N113" s="85">
        <v>2606.84</v>
      </c>
      <c r="O113" s="82" t="s">
        <v>60</v>
      </c>
      <c r="P113" s="85">
        <v>0</v>
      </c>
      <c r="Q113" s="85">
        <v>0</v>
      </c>
      <c r="R113" s="85">
        <v>0</v>
      </c>
      <c r="S113" s="82" t="s">
        <v>60</v>
      </c>
      <c r="T113" s="82" t="s">
        <v>60</v>
      </c>
      <c r="U113" s="82"/>
      <c r="V113" s="82" t="s">
        <v>114</v>
      </c>
      <c r="W113" s="82" t="s">
        <v>161</v>
      </c>
      <c r="X113" s="82" t="s">
        <v>60</v>
      </c>
      <c r="Y113" s="82"/>
      <c r="Z113" s="82"/>
      <c r="AA113" s="85">
        <v>747.99</v>
      </c>
      <c r="AB113" s="85">
        <v>1858.85</v>
      </c>
      <c r="AC113" s="82"/>
      <c r="AD113" s="82"/>
      <c r="AE113" s="85">
        <v>0</v>
      </c>
      <c r="AF113" s="82"/>
      <c r="AG113" s="85">
        <v>0</v>
      </c>
      <c r="AH113" s="85">
        <v>0</v>
      </c>
      <c r="AI113" s="82"/>
      <c r="AJ113" s="85">
        <v>2606.84</v>
      </c>
      <c r="AK113" s="82" t="s">
        <v>162</v>
      </c>
      <c r="AL113" s="82" t="s">
        <v>163</v>
      </c>
    </row>
    <row r="114" spans="1:38">
      <c r="A114" s="82">
        <v>2417318</v>
      </c>
      <c r="B114" s="82">
        <v>6435</v>
      </c>
      <c r="C114" s="82" t="s">
        <v>279</v>
      </c>
      <c r="D114" s="82" t="s">
        <v>280</v>
      </c>
      <c r="E114" s="83">
        <v>0</v>
      </c>
      <c r="F114" s="82" t="s">
        <v>159</v>
      </c>
      <c r="G114" s="82" t="s">
        <v>160</v>
      </c>
      <c r="H114" s="82">
        <v>2417318</v>
      </c>
      <c r="I114" s="84">
        <v>45798</v>
      </c>
      <c r="J114" s="84">
        <v>45798</v>
      </c>
      <c r="K114" s="84">
        <v>45799</v>
      </c>
      <c r="L114" s="82">
        <v>1</v>
      </c>
      <c r="M114" s="85">
        <v>9078.67</v>
      </c>
      <c r="N114" s="85">
        <v>9078.67</v>
      </c>
      <c r="O114" s="82" t="s">
        <v>60</v>
      </c>
      <c r="P114" s="85">
        <v>0</v>
      </c>
      <c r="Q114" s="85">
        <v>0</v>
      </c>
      <c r="R114" s="85">
        <v>0</v>
      </c>
      <c r="S114" s="82" t="s">
        <v>60</v>
      </c>
      <c r="T114" s="82" t="s">
        <v>60</v>
      </c>
      <c r="U114" s="82"/>
      <c r="V114" s="82" t="s">
        <v>114</v>
      </c>
      <c r="W114" s="82" t="s">
        <v>161</v>
      </c>
      <c r="X114" s="82" t="s">
        <v>60</v>
      </c>
      <c r="Y114" s="82"/>
      <c r="Z114" s="82"/>
      <c r="AA114" s="85">
        <v>9078.67</v>
      </c>
      <c r="AB114" s="85">
        <v>0</v>
      </c>
      <c r="AC114" s="82"/>
      <c r="AD114" s="82"/>
      <c r="AE114" s="85">
        <v>0</v>
      </c>
      <c r="AF114" s="82"/>
      <c r="AG114" s="85">
        <v>0</v>
      </c>
      <c r="AH114" s="85">
        <v>0</v>
      </c>
      <c r="AI114" s="82"/>
      <c r="AJ114" s="85">
        <v>9078.67</v>
      </c>
      <c r="AK114" s="82" t="s">
        <v>162</v>
      </c>
      <c r="AL114" s="82" t="s">
        <v>163</v>
      </c>
    </row>
    <row r="115" spans="1:38">
      <c r="A115" s="82">
        <v>2419297</v>
      </c>
      <c r="B115" s="82">
        <v>6475</v>
      </c>
      <c r="C115" s="82" t="s">
        <v>281</v>
      </c>
      <c r="D115" s="82" t="s">
        <v>282</v>
      </c>
      <c r="E115" s="83">
        <v>0</v>
      </c>
      <c r="F115" s="82" t="s">
        <v>159</v>
      </c>
      <c r="G115" s="82" t="s">
        <v>160</v>
      </c>
      <c r="H115" s="82">
        <v>2419297</v>
      </c>
      <c r="I115" s="84">
        <v>45798</v>
      </c>
      <c r="J115" s="84">
        <v>45798</v>
      </c>
      <c r="K115" s="84">
        <v>45799</v>
      </c>
      <c r="L115" s="82">
        <v>1</v>
      </c>
      <c r="M115" s="85">
        <v>5073.8500000000004</v>
      </c>
      <c r="N115" s="85">
        <v>5073.8500000000004</v>
      </c>
      <c r="O115" s="82" t="s">
        <v>60</v>
      </c>
      <c r="P115" s="85">
        <v>0</v>
      </c>
      <c r="Q115" s="85">
        <v>0</v>
      </c>
      <c r="R115" s="85">
        <v>0</v>
      </c>
      <c r="S115" s="82" t="s">
        <v>60</v>
      </c>
      <c r="T115" s="82" t="s">
        <v>60</v>
      </c>
      <c r="U115" s="82"/>
      <c r="V115" s="82" t="s">
        <v>114</v>
      </c>
      <c r="W115" s="82" t="s">
        <v>161</v>
      </c>
      <c r="X115" s="82" t="s">
        <v>60</v>
      </c>
      <c r="Y115" s="82"/>
      <c r="Z115" s="82"/>
      <c r="AA115" s="85">
        <v>5073.8500000000004</v>
      </c>
      <c r="AB115" s="85">
        <v>0</v>
      </c>
      <c r="AC115" s="82"/>
      <c r="AD115" s="82"/>
      <c r="AE115" s="85">
        <v>0</v>
      </c>
      <c r="AF115" s="82"/>
      <c r="AG115" s="85">
        <v>0</v>
      </c>
      <c r="AH115" s="85">
        <v>0</v>
      </c>
      <c r="AI115" s="82"/>
      <c r="AJ115" s="85">
        <v>5073.8500000000004</v>
      </c>
      <c r="AK115" s="82" t="s">
        <v>162</v>
      </c>
      <c r="AL115" s="82" t="s">
        <v>163</v>
      </c>
    </row>
    <row r="116" spans="1:38">
      <c r="A116" s="82">
        <v>2412843</v>
      </c>
      <c r="B116" s="82">
        <v>6376</v>
      </c>
      <c r="C116" s="82" t="s">
        <v>283</v>
      </c>
      <c r="D116" s="82" t="s">
        <v>284</v>
      </c>
      <c r="E116" s="83">
        <v>0</v>
      </c>
      <c r="F116" s="82" t="s">
        <v>159</v>
      </c>
      <c r="G116" s="82" t="s">
        <v>160</v>
      </c>
      <c r="H116" s="82">
        <v>2412843</v>
      </c>
      <c r="I116" s="84">
        <v>45798</v>
      </c>
      <c r="J116" s="84">
        <v>45797</v>
      </c>
      <c r="K116" s="84">
        <v>45798</v>
      </c>
      <c r="L116" s="82">
        <v>0</v>
      </c>
      <c r="M116" s="85">
        <v>9004.1</v>
      </c>
      <c r="N116" s="85">
        <v>9004.1</v>
      </c>
      <c r="O116" s="82" t="s">
        <v>60</v>
      </c>
      <c r="P116" s="85">
        <v>0</v>
      </c>
      <c r="Q116" s="85">
        <v>0</v>
      </c>
      <c r="R116" s="85">
        <v>0</v>
      </c>
      <c r="S116" s="82" t="s">
        <v>60</v>
      </c>
      <c r="T116" s="82" t="s">
        <v>60</v>
      </c>
      <c r="U116" s="82"/>
      <c r="V116" s="82" t="s">
        <v>114</v>
      </c>
      <c r="W116" s="82" t="s">
        <v>161</v>
      </c>
      <c r="X116" s="82" t="s">
        <v>60</v>
      </c>
      <c r="Y116" s="82"/>
      <c r="Z116" s="82"/>
      <c r="AA116" s="85">
        <v>9004.1</v>
      </c>
      <c r="AB116" s="85">
        <v>0</v>
      </c>
      <c r="AC116" s="82"/>
      <c r="AD116" s="82"/>
      <c r="AE116" s="85">
        <v>0</v>
      </c>
      <c r="AF116" s="82"/>
      <c r="AG116" s="85">
        <v>0</v>
      </c>
      <c r="AH116" s="85">
        <v>0</v>
      </c>
      <c r="AI116" s="82"/>
      <c r="AJ116" s="85">
        <v>9004.1</v>
      </c>
      <c r="AK116" s="82" t="s">
        <v>162</v>
      </c>
      <c r="AL116" s="82" t="s">
        <v>163</v>
      </c>
    </row>
    <row r="117" spans="1:38">
      <c r="A117" s="82">
        <v>2415272</v>
      </c>
      <c r="B117" s="82">
        <v>6402</v>
      </c>
      <c r="C117" s="82" t="s">
        <v>85</v>
      </c>
      <c r="D117" s="82" t="s">
        <v>285</v>
      </c>
      <c r="E117" s="83">
        <v>0.1003</v>
      </c>
      <c r="F117" s="82" t="s">
        <v>159</v>
      </c>
      <c r="G117" s="82" t="s">
        <v>160</v>
      </c>
      <c r="H117" s="82">
        <v>2415272</v>
      </c>
      <c r="I117" s="84">
        <v>45798</v>
      </c>
      <c r="J117" s="84">
        <v>45798</v>
      </c>
      <c r="K117" s="84">
        <v>45799</v>
      </c>
      <c r="L117" s="82">
        <v>1</v>
      </c>
      <c r="M117" s="85">
        <v>4034.45</v>
      </c>
      <c r="N117" s="85">
        <v>4034.45</v>
      </c>
      <c r="O117" s="82" t="s">
        <v>60</v>
      </c>
      <c r="P117" s="85">
        <v>0</v>
      </c>
      <c r="Q117" s="85">
        <v>0</v>
      </c>
      <c r="R117" s="85">
        <v>0</v>
      </c>
      <c r="S117" s="82" t="s">
        <v>60</v>
      </c>
      <c r="T117" s="82" t="s">
        <v>60</v>
      </c>
      <c r="U117" s="82"/>
      <c r="V117" s="82" t="s">
        <v>114</v>
      </c>
      <c r="W117" s="82" t="s">
        <v>161</v>
      </c>
      <c r="X117" s="82" t="s">
        <v>60</v>
      </c>
      <c r="Y117" s="82"/>
      <c r="Z117" s="82"/>
      <c r="AA117" s="85">
        <v>1167.33</v>
      </c>
      <c r="AB117" s="85">
        <v>2867.12</v>
      </c>
      <c r="AC117" s="82"/>
      <c r="AD117" s="82"/>
      <c r="AE117" s="85">
        <v>0</v>
      </c>
      <c r="AF117" s="82"/>
      <c r="AG117" s="85">
        <v>0</v>
      </c>
      <c r="AH117" s="85">
        <v>0</v>
      </c>
      <c r="AI117" s="82"/>
      <c r="AJ117" s="85">
        <v>4034.45</v>
      </c>
      <c r="AK117" s="82" t="s">
        <v>162</v>
      </c>
      <c r="AL117" s="82" t="s">
        <v>163</v>
      </c>
    </row>
    <row r="118" spans="1:38">
      <c r="A118" s="82">
        <v>2413044</v>
      </c>
      <c r="B118" s="82">
        <v>6378</v>
      </c>
      <c r="C118" s="82" t="s">
        <v>286</v>
      </c>
      <c r="D118" s="82" t="s">
        <v>287</v>
      </c>
      <c r="E118" s="83">
        <v>0</v>
      </c>
      <c r="F118" s="82" t="s">
        <v>159</v>
      </c>
      <c r="G118" s="82" t="s">
        <v>160</v>
      </c>
      <c r="H118" s="82">
        <v>2413044</v>
      </c>
      <c r="I118" s="84">
        <v>45798</v>
      </c>
      <c r="J118" s="84">
        <v>45798</v>
      </c>
      <c r="K118" s="84">
        <v>45799</v>
      </c>
      <c r="L118" s="82">
        <v>1</v>
      </c>
      <c r="M118" s="85">
        <v>9054.1299999999992</v>
      </c>
      <c r="N118" s="85">
        <v>9054.1299999999992</v>
      </c>
      <c r="O118" s="82" t="s">
        <v>60</v>
      </c>
      <c r="P118" s="85">
        <v>0</v>
      </c>
      <c r="Q118" s="85">
        <v>0</v>
      </c>
      <c r="R118" s="85">
        <v>0</v>
      </c>
      <c r="S118" s="82" t="s">
        <v>60</v>
      </c>
      <c r="T118" s="82" t="s">
        <v>60</v>
      </c>
      <c r="U118" s="82"/>
      <c r="V118" s="82" t="s">
        <v>114</v>
      </c>
      <c r="W118" s="82" t="s">
        <v>161</v>
      </c>
      <c r="X118" s="82" t="s">
        <v>60</v>
      </c>
      <c r="Y118" s="82"/>
      <c r="Z118" s="82"/>
      <c r="AA118" s="85">
        <v>9054.1299999999992</v>
      </c>
      <c r="AB118" s="85">
        <v>0</v>
      </c>
      <c r="AC118" s="82"/>
      <c r="AD118" s="82"/>
      <c r="AE118" s="85">
        <v>0</v>
      </c>
      <c r="AF118" s="82"/>
      <c r="AG118" s="85">
        <v>0</v>
      </c>
      <c r="AH118" s="85">
        <v>0</v>
      </c>
      <c r="AI118" s="82"/>
      <c r="AJ118" s="85">
        <v>9054.1299999999992</v>
      </c>
      <c r="AK118" s="82" t="s">
        <v>162</v>
      </c>
      <c r="AL118" s="82" t="s">
        <v>163</v>
      </c>
    </row>
    <row r="119" spans="1:38">
      <c r="A119" s="82">
        <v>2412040</v>
      </c>
      <c r="B119" s="82">
        <v>6367</v>
      </c>
      <c r="C119" s="82" t="s">
        <v>288</v>
      </c>
      <c r="D119" s="82" t="s">
        <v>289</v>
      </c>
      <c r="E119" s="83">
        <v>0.1003</v>
      </c>
      <c r="F119" s="82" t="s">
        <v>159</v>
      </c>
      <c r="G119" s="82" t="s">
        <v>160</v>
      </c>
      <c r="H119" s="82">
        <v>2412040</v>
      </c>
      <c r="I119" s="84">
        <v>45798</v>
      </c>
      <c r="J119" s="84">
        <v>45798</v>
      </c>
      <c r="K119" s="84">
        <v>45799</v>
      </c>
      <c r="L119" s="82">
        <v>1</v>
      </c>
      <c r="M119" s="85">
        <v>3334.35</v>
      </c>
      <c r="N119" s="85">
        <v>3334.35</v>
      </c>
      <c r="O119" s="82" t="s">
        <v>60</v>
      </c>
      <c r="P119" s="85">
        <v>0</v>
      </c>
      <c r="Q119" s="85">
        <v>0</v>
      </c>
      <c r="R119" s="85">
        <v>0</v>
      </c>
      <c r="S119" s="82" t="s">
        <v>60</v>
      </c>
      <c r="T119" s="82" t="s">
        <v>60</v>
      </c>
      <c r="U119" s="82"/>
      <c r="V119" s="82" t="s">
        <v>114</v>
      </c>
      <c r="W119" s="82" t="s">
        <v>161</v>
      </c>
      <c r="X119" s="82" t="s">
        <v>60</v>
      </c>
      <c r="Y119" s="82"/>
      <c r="Z119" s="82"/>
      <c r="AA119" s="85">
        <v>972.84</v>
      </c>
      <c r="AB119" s="85">
        <v>2361.5100000000002</v>
      </c>
      <c r="AC119" s="82"/>
      <c r="AD119" s="82"/>
      <c r="AE119" s="85">
        <v>0</v>
      </c>
      <c r="AF119" s="82"/>
      <c r="AG119" s="85">
        <v>0</v>
      </c>
      <c r="AH119" s="85">
        <v>0</v>
      </c>
      <c r="AI119" s="82"/>
      <c r="AJ119" s="85">
        <v>3334.35</v>
      </c>
      <c r="AK119" s="82" t="s">
        <v>162</v>
      </c>
      <c r="AL119" s="82" t="s">
        <v>163</v>
      </c>
    </row>
    <row r="120" spans="1:38">
      <c r="A120" s="82">
        <v>2412303</v>
      </c>
      <c r="B120" s="82">
        <v>6369</v>
      </c>
      <c r="C120" s="82" t="s">
        <v>290</v>
      </c>
      <c r="D120" s="82" t="s">
        <v>291</v>
      </c>
      <c r="E120" s="83">
        <v>0</v>
      </c>
      <c r="F120" s="82" t="s">
        <v>159</v>
      </c>
      <c r="G120" s="82" t="s">
        <v>160</v>
      </c>
      <c r="H120" s="82">
        <v>2412303</v>
      </c>
      <c r="I120" s="84">
        <v>45787</v>
      </c>
      <c r="J120" s="84">
        <v>45779</v>
      </c>
      <c r="K120" s="84">
        <v>45782</v>
      </c>
      <c r="L120" s="82">
        <v>-5</v>
      </c>
      <c r="M120" s="85">
        <v>8101.08</v>
      </c>
      <c r="N120" s="85">
        <v>8101.08</v>
      </c>
      <c r="O120" s="82" t="s">
        <v>60</v>
      </c>
      <c r="P120" s="85">
        <v>0</v>
      </c>
      <c r="Q120" s="85">
        <v>0</v>
      </c>
      <c r="R120" s="85">
        <v>0</v>
      </c>
      <c r="S120" s="82" t="s">
        <v>60</v>
      </c>
      <c r="T120" s="82" t="s">
        <v>60</v>
      </c>
      <c r="U120" s="82"/>
      <c r="V120" s="82" t="s">
        <v>114</v>
      </c>
      <c r="W120" s="82" t="s">
        <v>161</v>
      </c>
      <c r="X120" s="82" t="s">
        <v>60</v>
      </c>
      <c r="Y120" s="82"/>
      <c r="Z120" s="82"/>
      <c r="AA120" s="85">
        <v>8101.08</v>
      </c>
      <c r="AB120" s="85">
        <v>0</v>
      </c>
      <c r="AC120" s="82"/>
      <c r="AD120" s="82"/>
      <c r="AE120" s="85">
        <v>0</v>
      </c>
      <c r="AF120" s="82"/>
      <c r="AG120" s="85">
        <v>0</v>
      </c>
      <c r="AH120" s="85">
        <v>0</v>
      </c>
      <c r="AI120" s="82"/>
      <c r="AJ120" s="85">
        <v>8101.08</v>
      </c>
      <c r="AK120" s="82" t="s">
        <v>162</v>
      </c>
      <c r="AL120" s="82" t="s">
        <v>163</v>
      </c>
    </row>
    <row r="121" spans="1:38">
      <c r="A121" s="82">
        <v>2414385</v>
      </c>
      <c r="B121" s="82">
        <v>6394</v>
      </c>
      <c r="C121" s="82" t="s">
        <v>220</v>
      </c>
      <c r="D121" s="82" t="s">
        <v>221</v>
      </c>
      <c r="E121" s="83">
        <v>0.1003</v>
      </c>
      <c r="F121" s="82" t="s">
        <v>159</v>
      </c>
      <c r="G121" s="82" t="s">
        <v>160</v>
      </c>
      <c r="H121" s="82">
        <v>2414385</v>
      </c>
      <c r="I121" s="84">
        <v>49969</v>
      </c>
      <c r="J121" s="84">
        <v>45798</v>
      </c>
      <c r="K121" s="84">
        <v>45799</v>
      </c>
      <c r="L121" s="82">
        <v>-4170</v>
      </c>
      <c r="M121" s="85">
        <v>1008.92</v>
      </c>
      <c r="N121" s="85">
        <v>1008.92</v>
      </c>
      <c r="O121" s="82" t="s">
        <v>60</v>
      </c>
      <c r="P121" s="85">
        <v>0</v>
      </c>
      <c r="Q121" s="85">
        <v>0</v>
      </c>
      <c r="R121" s="85">
        <v>0</v>
      </c>
      <c r="S121" s="82" t="s">
        <v>60</v>
      </c>
      <c r="T121" s="82" t="s">
        <v>60</v>
      </c>
      <c r="U121" s="82"/>
      <c r="V121" s="82" t="s">
        <v>115</v>
      </c>
      <c r="W121" s="82" t="s">
        <v>161</v>
      </c>
      <c r="X121" s="82" t="s">
        <v>60</v>
      </c>
      <c r="Y121" s="82"/>
      <c r="Z121" s="82"/>
      <c r="AA121" s="85">
        <v>931.65</v>
      </c>
      <c r="AB121" s="85">
        <v>77.27</v>
      </c>
      <c r="AC121" s="82"/>
      <c r="AD121" s="82"/>
      <c r="AE121" s="85">
        <v>0</v>
      </c>
      <c r="AF121" s="82"/>
      <c r="AG121" s="85">
        <v>0</v>
      </c>
      <c r="AH121" s="85">
        <v>0</v>
      </c>
      <c r="AI121" s="82"/>
      <c r="AJ121" s="85">
        <v>1008.92</v>
      </c>
      <c r="AK121" s="82" t="s">
        <v>173</v>
      </c>
      <c r="AL121" s="82" t="s">
        <v>163</v>
      </c>
    </row>
    <row r="122" spans="1:38">
      <c r="A122" s="82">
        <v>2414386</v>
      </c>
      <c r="B122" s="82">
        <v>6394</v>
      </c>
      <c r="C122" s="82" t="s">
        <v>220</v>
      </c>
      <c r="D122" s="82" t="s">
        <v>221</v>
      </c>
      <c r="E122" s="83">
        <v>0.1003</v>
      </c>
      <c r="F122" s="82" t="s">
        <v>159</v>
      </c>
      <c r="G122" s="82" t="s">
        <v>160</v>
      </c>
      <c r="H122" s="82">
        <v>2414386</v>
      </c>
      <c r="I122" s="84">
        <v>50000</v>
      </c>
      <c r="J122" s="84">
        <v>45798</v>
      </c>
      <c r="K122" s="84">
        <v>45799</v>
      </c>
      <c r="L122" s="82">
        <v>-4201</v>
      </c>
      <c r="M122" s="85">
        <v>1000.91</v>
      </c>
      <c r="N122" s="85">
        <v>1000.91</v>
      </c>
      <c r="O122" s="82" t="s">
        <v>60</v>
      </c>
      <c r="P122" s="85">
        <v>0</v>
      </c>
      <c r="Q122" s="85">
        <v>0</v>
      </c>
      <c r="R122" s="85">
        <v>0</v>
      </c>
      <c r="S122" s="82" t="s">
        <v>60</v>
      </c>
      <c r="T122" s="82" t="s">
        <v>60</v>
      </c>
      <c r="U122" s="82"/>
      <c r="V122" s="82" t="s">
        <v>115</v>
      </c>
      <c r="W122" s="82" t="s">
        <v>161</v>
      </c>
      <c r="X122" s="82" t="s">
        <v>60</v>
      </c>
      <c r="Y122" s="82"/>
      <c r="Z122" s="82"/>
      <c r="AA122" s="85">
        <v>931.64</v>
      </c>
      <c r="AB122" s="85">
        <v>69.27</v>
      </c>
      <c r="AC122" s="82"/>
      <c r="AD122" s="82"/>
      <c r="AE122" s="85">
        <v>0</v>
      </c>
      <c r="AF122" s="82"/>
      <c r="AG122" s="85">
        <v>0</v>
      </c>
      <c r="AH122" s="85">
        <v>0</v>
      </c>
      <c r="AI122" s="82"/>
      <c r="AJ122" s="85">
        <v>1000.91</v>
      </c>
      <c r="AK122" s="82" t="s">
        <v>173</v>
      </c>
      <c r="AL122" s="82" t="s">
        <v>163</v>
      </c>
    </row>
    <row r="123" spans="1:38">
      <c r="A123" s="82">
        <v>2414387</v>
      </c>
      <c r="B123" s="82">
        <v>6394</v>
      </c>
      <c r="C123" s="82" t="s">
        <v>220</v>
      </c>
      <c r="D123" s="82" t="s">
        <v>221</v>
      </c>
      <c r="E123" s="83">
        <v>0.1003</v>
      </c>
      <c r="F123" s="82" t="s">
        <v>159</v>
      </c>
      <c r="G123" s="82" t="s">
        <v>160</v>
      </c>
      <c r="H123" s="82">
        <v>2414387</v>
      </c>
      <c r="I123" s="84">
        <v>50030</v>
      </c>
      <c r="J123" s="84">
        <v>45798</v>
      </c>
      <c r="K123" s="84">
        <v>45799</v>
      </c>
      <c r="L123" s="82">
        <v>-4231</v>
      </c>
      <c r="M123" s="85">
        <v>992.97</v>
      </c>
      <c r="N123" s="85">
        <v>992.97</v>
      </c>
      <c r="O123" s="82" t="s">
        <v>60</v>
      </c>
      <c r="P123" s="85">
        <v>0</v>
      </c>
      <c r="Q123" s="85">
        <v>0</v>
      </c>
      <c r="R123" s="85">
        <v>0</v>
      </c>
      <c r="S123" s="82" t="s">
        <v>60</v>
      </c>
      <c r="T123" s="82" t="s">
        <v>60</v>
      </c>
      <c r="U123" s="82"/>
      <c r="V123" s="82" t="s">
        <v>115</v>
      </c>
      <c r="W123" s="82" t="s">
        <v>161</v>
      </c>
      <c r="X123" s="82" t="s">
        <v>60</v>
      </c>
      <c r="Y123" s="82"/>
      <c r="Z123" s="82"/>
      <c r="AA123" s="85">
        <v>931.65</v>
      </c>
      <c r="AB123" s="85">
        <v>61.32</v>
      </c>
      <c r="AC123" s="82"/>
      <c r="AD123" s="82"/>
      <c r="AE123" s="85">
        <v>0</v>
      </c>
      <c r="AF123" s="82"/>
      <c r="AG123" s="85">
        <v>0</v>
      </c>
      <c r="AH123" s="85">
        <v>0</v>
      </c>
      <c r="AI123" s="82"/>
      <c r="AJ123" s="85">
        <v>992.97</v>
      </c>
      <c r="AK123" s="82" t="s">
        <v>173</v>
      </c>
      <c r="AL123" s="82" t="s">
        <v>163</v>
      </c>
    </row>
    <row r="124" spans="1:38">
      <c r="A124" s="82">
        <v>2414388</v>
      </c>
      <c r="B124" s="82">
        <v>6394</v>
      </c>
      <c r="C124" s="82" t="s">
        <v>220</v>
      </c>
      <c r="D124" s="82" t="s">
        <v>221</v>
      </c>
      <c r="E124" s="83">
        <v>0.1003</v>
      </c>
      <c r="F124" s="82" t="s">
        <v>159</v>
      </c>
      <c r="G124" s="82" t="s">
        <v>160</v>
      </c>
      <c r="H124" s="82">
        <v>2414388</v>
      </c>
      <c r="I124" s="84">
        <v>50061</v>
      </c>
      <c r="J124" s="84">
        <v>45798</v>
      </c>
      <c r="K124" s="84">
        <v>45799</v>
      </c>
      <c r="L124" s="82">
        <v>-4262</v>
      </c>
      <c r="M124" s="85">
        <v>985.09</v>
      </c>
      <c r="N124" s="85">
        <v>985.09</v>
      </c>
      <c r="O124" s="82" t="s">
        <v>60</v>
      </c>
      <c r="P124" s="85">
        <v>0</v>
      </c>
      <c r="Q124" s="85">
        <v>0</v>
      </c>
      <c r="R124" s="85">
        <v>0</v>
      </c>
      <c r="S124" s="82" t="s">
        <v>60</v>
      </c>
      <c r="T124" s="82" t="s">
        <v>60</v>
      </c>
      <c r="U124" s="82"/>
      <c r="V124" s="82" t="s">
        <v>115</v>
      </c>
      <c r="W124" s="82" t="s">
        <v>161</v>
      </c>
      <c r="X124" s="82" t="s">
        <v>60</v>
      </c>
      <c r="Y124" s="82"/>
      <c r="Z124" s="82"/>
      <c r="AA124" s="85">
        <v>931.65</v>
      </c>
      <c r="AB124" s="85">
        <v>53.44</v>
      </c>
      <c r="AC124" s="82"/>
      <c r="AD124" s="82"/>
      <c r="AE124" s="85">
        <v>0</v>
      </c>
      <c r="AF124" s="82"/>
      <c r="AG124" s="85">
        <v>0</v>
      </c>
      <c r="AH124" s="85">
        <v>0</v>
      </c>
      <c r="AI124" s="82"/>
      <c r="AJ124" s="85">
        <v>985.09</v>
      </c>
      <c r="AK124" s="82" t="s">
        <v>173</v>
      </c>
      <c r="AL124" s="82" t="s">
        <v>163</v>
      </c>
    </row>
    <row r="125" spans="1:38">
      <c r="A125" s="82">
        <v>2414389</v>
      </c>
      <c r="B125" s="82">
        <v>6394</v>
      </c>
      <c r="C125" s="82" t="s">
        <v>220</v>
      </c>
      <c r="D125" s="82" t="s">
        <v>221</v>
      </c>
      <c r="E125" s="83">
        <v>0.1003</v>
      </c>
      <c r="F125" s="82" t="s">
        <v>159</v>
      </c>
      <c r="G125" s="82" t="s">
        <v>160</v>
      </c>
      <c r="H125" s="82">
        <v>2414389</v>
      </c>
      <c r="I125" s="84">
        <v>50092</v>
      </c>
      <c r="J125" s="84">
        <v>45798</v>
      </c>
      <c r="K125" s="84">
        <v>45799</v>
      </c>
      <c r="L125" s="82">
        <v>-4293</v>
      </c>
      <c r="M125" s="85">
        <v>977.27</v>
      </c>
      <c r="N125" s="85">
        <v>977.27</v>
      </c>
      <c r="O125" s="82" t="s">
        <v>60</v>
      </c>
      <c r="P125" s="85">
        <v>0</v>
      </c>
      <c r="Q125" s="85">
        <v>0</v>
      </c>
      <c r="R125" s="85">
        <v>0</v>
      </c>
      <c r="S125" s="82" t="s">
        <v>60</v>
      </c>
      <c r="T125" s="82" t="s">
        <v>60</v>
      </c>
      <c r="U125" s="82"/>
      <c r="V125" s="82" t="s">
        <v>115</v>
      </c>
      <c r="W125" s="82" t="s">
        <v>161</v>
      </c>
      <c r="X125" s="82" t="s">
        <v>60</v>
      </c>
      <c r="Y125" s="82"/>
      <c r="Z125" s="82"/>
      <c r="AA125" s="85">
        <v>931.65</v>
      </c>
      <c r="AB125" s="85">
        <v>45.62</v>
      </c>
      <c r="AC125" s="82"/>
      <c r="AD125" s="82"/>
      <c r="AE125" s="85">
        <v>0</v>
      </c>
      <c r="AF125" s="82"/>
      <c r="AG125" s="85">
        <v>0</v>
      </c>
      <c r="AH125" s="85">
        <v>0</v>
      </c>
      <c r="AI125" s="82"/>
      <c r="AJ125" s="85">
        <v>977.27</v>
      </c>
      <c r="AK125" s="82" t="s">
        <v>173</v>
      </c>
      <c r="AL125" s="82" t="s">
        <v>163</v>
      </c>
    </row>
    <row r="126" spans="1:38">
      <c r="A126" s="82">
        <v>2414390</v>
      </c>
      <c r="B126" s="82">
        <v>6394</v>
      </c>
      <c r="C126" s="82" t="s">
        <v>220</v>
      </c>
      <c r="D126" s="82" t="s">
        <v>221</v>
      </c>
      <c r="E126" s="83">
        <v>0.1003</v>
      </c>
      <c r="F126" s="82" t="s">
        <v>159</v>
      </c>
      <c r="G126" s="82" t="s">
        <v>160</v>
      </c>
      <c r="H126" s="82">
        <v>2414390</v>
      </c>
      <c r="I126" s="84">
        <v>50120</v>
      </c>
      <c r="J126" s="84">
        <v>45798</v>
      </c>
      <c r="K126" s="84">
        <v>45799</v>
      </c>
      <c r="L126" s="82">
        <v>-4321</v>
      </c>
      <c r="M126" s="85">
        <v>969.51</v>
      </c>
      <c r="N126" s="85">
        <v>969.51</v>
      </c>
      <c r="O126" s="82" t="s">
        <v>60</v>
      </c>
      <c r="P126" s="85">
        <v>0</v>
      </c>
      <c r="Q126" s="85">
        <v>0</v>
      </c>
      <c r="R126" s="85">
        <v>0</v>
      </c>
      <c r="S126" s="82" t="s">
        <v>60</v>
      </c>
      <c r="T126" s="82" t="s">
        <v>60</v>
      </c>
      <c r="U126" s="82"/>
      <c r="V126" s="82" t="s">
        <v>115</v>
      </c>
      <c r="W126" s="82" t="s">
        <v>161</v>
      </c>
      <c r="X126" s="82" t="s">
        <v>60</v>
      </c>
      <c r="Y126" s="82"/>
      <c r="Z126" s="82"/>
      <c r="AA126" s="85">
        <v>931.64</v>
      </c>
      <c r="AB126" s="85">
        <v>37.869999999999997</v>
      </c>
      <c r="AC126" s="82"/>
      <c r="AD126" s="82"/>
      <c r="AE126" s="85">
        <v>0</v>
      </c>
      <c r="AF126" s="82"/>
      <c r="AG126" s="85">
        <v>0</v>
      </c>
      <c r="AH126" s="85">
        <v>0</v>
      </c>
      <c r="AI126" s="82"/>
      <c r="AJ126" s="85">
        <v>969.51</v>
      </c>
      <c r="AK126" s="82" t="s">
        <v>173</v>
      </c>
      <c r="AL126" s="82" t="s">
        <v>163</v>
      </c>
    </row>
    <row r="127" spans="1:38">
      <c r="A127" s="82">
        <v>2414391</v>
      </c>
      <c r="B127" s="82">
        <v>6394</v>
      </c>
      <c r="C127" s="82" t="s">
        <v>220</v>
      </c>
      <c r="D127" s="82" t="s">
        <v>221</v>
      </c>
      <c r="E127" s="83">
        <v>0.1003</v>
      </c>
      <c r="F127" s="82" t="s">
        <v>159</v>
      </c>
      <c r="G127" s="82" t="s">
        <v>160</v>
      </c>
      <c r="H127" s="82">
        <v>2414391</v>
      </c>
      <c r="I127" s="84">
        <v>50151</v>
      </c>
      <c r="J127" s="84">
        <v>45798</v>
      </c>
      <c r="K127" s="84">
        <v>45799</v>
      </c>
      <c r="L127" s="82">
        <v>-4352</v>
      </c>
      <c r="M127" s="85">
        <v>961.82</v>
      </c>
      <c r="N127" s="85">
        <v>961.82</v>
      </c>
      <c r="O127" s="82" t="s">
        <v>60</v>
      </c>
      <c r="P127" s="85">
        <v>0</v>
      </c>
      <c r="Q127" s="85">
        <v>0</v>
      </c>
      <c r="R127" s="85">
        <v>0</v>
      </c>
      <c r="S127" s="82" t="s">
        <v>60</v>
      </c>
      <c r="T127" s="82" t="s">
        <v>60</v>
      </c>
      <c r="U127" s="82"/>
      <c r="V127" s="82" t="s">
        <v>115</v>
      </c>
      <c r="W127" s="82" t="s">
        <v>161</v>
      </c>
      <c r="X127" s="82" t="s">
        <v>60</v>
      </c>
      <c r="Y127" s="82"/>
      <c r="Z127" s="82"/>
      <c r="AA127" s="85">
        <v>931.65</v>
      </c>
      <c r="AB127" s="85">
        <v>30.17</v>
      </c>
      <c r="AC127" s="82"/>
      <c r="AD127" s="82"/>
      <c r="AE127" s="85">
        <v>0</v>
      </c>
      <c r="AF127" s="82"/>
      <c r="AG127" s="85">
        <v>0</v>
      </c>
      <c r="AH127" s="85">
        <v>0</v>
      </c>
      <c r="AI127" s="82"/>
      <c r="AJ127" s="85">
        <v>961.82</v>
      </c>
      <c r="AK127" s="82" t="s">
        <v>173</v>
      </c>
      <c r="AL127" s="82" t="s">
        <v>163</v>
      </c>
    </row>
    <row r="128" spans="1:38">
      <c r="A128" s="82">
        <v>2414392</v>
      </c>
      <c r="B128" s="82">
        <v>6394</v>
      </c>
      <c r="C128" s="82" t="s">
        <v>220</v>
      </c>
      <c r="D128" s="82" t="s">
        <v>221</v>
      </c>
      <c r="E128" s="83">
        <v>0.1003</v>
      </c>
      <c r="F128" s="82" t="s">
        <v>159</v>
      </c>
      <c r="G128" s="82" t="s">
        <v>160</v>
      </c>
      <c r="H128" s="82">
        <v>2414392</v>
      </c>
      <c r="I128" s="84">
        <v>50181</v>
      </c>
      <c r="J128" s="84">
        <v>45798</v>
      </c>
      <c r="K128" s="84">
        <v>45799</v>
      </c>
      <c r="L128" s="82">
        <v>-4382</v>
      </c>
      <c r="M128" s="85">
        <v>954.19</v>
      </c>
      <c r="N128" s="85">
        <v>954.19</v>
      </c>
      <c r="O128" s="82" t="s">
        <v>60</v>
      </c>
      <c r="P128" s="85">
        <v>0</v>
      </c>
      <c r="Q128" s="85">
        <v>0</v>
      </c>
      <c r="R128" s="85">
        <v>0</v>
      </c>
      <c r="S128" s="82" t="s">
        <v>60</v>
      </c>
      <c r="T128" s="82" t="s">
        <v>60</v>
      </c>
      <c r="U128" s="82"/>
      <c r="V128" s="82" t="s">
        <v>115</v>
      </c>
      <c r="W128" s="82" t="s">
        <v>161</v>
      </c>
      <c r="X128" s="82" t="s">
        <v>60</v>
      </c>
      <c r="Y128" s="82"/>
      <c r="Z128" s="82"/>
      <c r="AA128" s="85">
        <v>931.65</v>
      </c>
      <c r="AB128" s="85">
        <v>22.54</v>
      </c>
      <c r="AC128" s="82"/>
      <c r="AD128" s="82"/>
      <c r="AE128" s="85">
        <v>0</v>
      </c>
      <c r="AF128" s="82"/>
      <c r="AG128" s="85">
        <v>0</v>
      </c>
      <c r="AH128" s="85">
        <v>0</v>
      </c>
      <c r="AI128" s="82"/>
      <c r="AJ128" s="85">
        <v>954.19</v>
      </c>
      <c r="AK128" s="82" t="s">
        <v>173</v>
      </c>
      <c r="AL128" s="82" t="s">
        <v>163</v>
      </c>
    </row>
    <row r="129" spans="1:38">
      <c r="A129" s="82">
        <v>2414393</v>
      </c>
      <c r="B129" s="82">
        <v>6394</v>
      </c>
      <c r="C129" s="82" t="s">
        <v>220</v>
      </c>
      <c r="D129" s="82" t="s">
        <v>221</v>
      </c>
      <c r="E129" s="83">
        <v>0.1003</v>
      </c>
      <c r="F129" s="82" t="s">
        <v>159</v>
      </c>
      <c r="G129" s="82" t="s">
        <v>160</v>
      </c>
      <c r="H129" s="82">
        <v>2414393</v>
      </c>
      <c r="I129" s="84">
        <v>50212</v>
      </c>
      <c r="J129" s="84">
        <v>45798</v>
      </c>
      <c r="K129" s="84">
        <v>45799</v>
      </c>
      <c r="L129" s="82">
        <v>-4413</v>
      </c>
      <c r="M129" s="85">
        <v>946.61</v>
      </c>
      <c r="N129" s="85">
        <v>946.61</v>
      </c>
      <c r="O129" s="82" t="s">
        <v>60</v>
      </c>
      <c r="P129" s="85">
        <v>0</v>
      </c>
      <c r="Q129" s="85">
        <v>0</v>
      </c>
      <c r="R129" s="85">
        <v>0</v>
      </c>
      <c r="S129" s="82" t="s">
        <v>60</v>
      </c>
      <c r="T129" s="82" t="s">
        <v>60</v>
      </c>
      <c r="U129" s="82"/>
      <c r="V129" s="82" t="s">
        <v>115</v>
      </c>
      <c r="W129" s="82" t="s">
        <v>161</v>
      </c>
      <c r="X129" s="82" t="s">
        <v>60</v>
      </c>
      <c r="Y129" s="82"/>
      <c r="Z129" s="82"/>
      <c r="AA129" s="85">
        <v>931.64</v>
      </c>
      <c r="AB129" s="85">
        <v>14.97</v>
      </c>
      <c r="AC129" s="82"/>
      <c r="AD129" s="82"/>
      <c r="AE129" s="85">
        <v>0</v>
      </c>
      <c r="AF129" s="82"/>
      <c r="AG129" s="85">
        <v>0</v>
      </c>
      <c r="AH129" s="85">
        <v>0</v>
      </c>
      <c r="AI129" s="82"/>
      <c r="AJ129" s="85">
        <v>946.61</v>
      </c>
      <c r="AK129" s="82" t="s">
        <v>173</v>
      </c>
      <c r="AL129" s="82" t="s">
        <v>163</v>
      </c>
    </row>
    <row r="130" spans="1:38">
      <c r="A130" s="82">
        <v>2414394</v>
      </c>
      <c r="B130" s="82">
        <v>6394</v>
      </c>
      <c r="C130" s="82" t="s">
        <v>220</v>
      </c>
      <c r="D130" s="82" t="s">
        <v>221</v>
      </c>
      <c r="E130" s="83">
        <v>0.1003</v>
      </c>
      <c r="F130" s="82" t="s">
        <v>159</v>
      </c>
      <c r="G130" s="82" t="s">
        <v>160</v>
      </c>
      <c r="H130" s="82">
        <v>2414394</v>
      </c>
      <c r="I130" s="84">
        <v>50242</v>
      </c>
      <c r="J130" s="84">
        <v>45798</v>
      </c>
      <c r="K130" s="84">
        <v>45799</v>
      </c>
      <c r="L130" s="82">
        <v>-4443</v>
      </c>
      <c r="M130" s="85">
        <v>939.11</v>
      </c>
      <c r="N130" s="85">
        <v>939.11</v>
      </c>
      <c r="O130" s="82" t="s">
        <v>60</v>
      </c>
      <c r="P130" s="85">
        <v>0</v>
      </c>
      <c r="Q130" s="85">
        <v>0</v>
      </c>
      <c r="R130" s="85">
        <v>0</v>
      </c>
      <c r="S130" s="82" t="s">
        <v>60</v>
      </c>
      <c r="T130" s="82" t="s">
        <v>60</v>
      </c>
      <c r="U130" s="82"/>
      <c r="V130" s="82" t="s">
        <v>115</v>
      </c>
      <c r="W130" s="82" t="s">
        <v>161</v>
      </c>
      <c r="X130" s="82" t="s">
        <v>60</v>
      </c>
      <c r="Y130" s="82"/>
      <c r="Z130" s="82"/>
      <c r="AA130" s="85">
        <v>931.66</v>
      </c>
      <c r="AB130" s="85">
        <v>7.45</v>
      </c>
      <c r="AC130" s="82"/>
      <c r="AD130" s="82"/>
      <c r="AE130" s="85">
        <v>0</v>
      </c>
      <c r="AF130" s="82"/>
      <c r="AG130" s="85">
        <v>0</v>
      </c>
      <c r="AH130" s="85">
        <v>0</v>
      </c>
      <c r="AI130" s="82"/>
      <c r="AJ130" s="85">
        <v>939.11</v>
      </c>
      <c r="AK130" s="82" t="s">
        <v>173</v>
      </c>
      <c r="AL130" s="82" t="s">
        <v>163</v>
      </c>
    </row>
    <row r="131" spans="1:38">
      <c r="A131" s="82">
        <v>2458929</v>
      </c>
      <c r="B131" s="82">
        <v>6406</v>
      </c>
      <c r="C131" s="82" t="s">
        <v>292</v>
      </c>
      <c r="D131" s="82" t="s">
        <v>293</v>
      </c>
      <c r="E131" s="83">
        <v>0.1003</v>
      </c>
      <c r="F131" s="82" t="s">
        <v>159</v>
      </c>
      <c r="G131" s="82" t="s">
        <v>160</v>
      </c>
      <c r="H131" s="82">
        <v>2458929</v>
      </c>
      <c r="I131" s="84">
        <v>45798</v>
      </c>
      <c r="J131" s="84">
        <v>45782</v>
      </c>
      <c r="K131" s="84">
        <v>45783</v>
      </c>
      <c r="L131" s="82">
        <v>-15</v>
      </c>
      <c r="M131" s="85">
        <v>1604.22</v>
      </c>
      <c r="N131" s="85">
        <v>1604.22</v>
      </c>
      <c r="O131" s="82" t="s">
        <v>60</v>
      </c>
      <c r="P131" s="85">
        <v>0</v>
      </c>
      <c r="Q131" s="85">
        <v>0</v>
      </c>
      <c r="R131" s="85">
        <v>0</v>
      </c>
      <c r="S131" s="82" t="s">
        <v>60</v>
      </c>
      <c r="T131" s="82" t="s">
        <v>60</v>
      </c>
      <c r="U131" s="82"/>
      <c r="V131" s="82" t="s">
        <v>114</v>
      </c>
      <c r="W131" s="82" t="s">
        <v>161</v>
      </c>
      <c r="X131" s="82" t="s">
        <v>60</v>
      </c>
      <c r="Y131" s="82"/>
      <c r="Z131" s="82"/>
      <c r="AA131" s="85">
        <v>1111.93</v>
      </c>
      <c r="AB131" s="85">
        <v>492.29</v>
      </c>
      <c r="AC131" s="82"/>
      <c r="AD131" s="82"/>
      <c r="AE131" s="85">
        <v>0</v>
      </c>
      <c r="AF131" s="82"/>
      <c r="AG131" s="85">
        <v>0</v>
      </c>
      <c r="AH131" s="85">
        <v>0</v>
      </c>
      <c r="AI131" s="82"/>
      <c r="AJ131" s="85">
        <v>1604.22</v>
      </c>
      <c r="AK131" s="82" t="s">
        <v>162</v>
      </c>
      <c r="AL131" s="82" t="s">
        <v>163</v>
      </c>
    </row>
    <row r="132" spans="1:38">
      <c r="A132" s="82">
        <v>2412643</v>
      </c>
      <c r="B132" s="82">
        <v>6374</v>
      </c>
      <c r="C132" s="82" t="s">
        <v>294</v>
      </c>
      <c r="D132" s="82" t="s">
        <v>295</v>
      </c>
      <c r="E132" s="83">
        <v>0.1003</v>
      </c>
      <c r="F132" s="82" t="s">
        <v>159</v>
      </c>
      <c r="G132" s="82" t="s">
        <v>160</v>
      </c>
      <c r="H132" s="82">
        <v>2412643</v>
      </c>
      <c r="I132" s="84">
        <v>45829</v>
      </c>
      <c r="J132" s="84">
        <v>45793</v>
      </c>
      <c r="K132" s="84">
        <v>45796</v>
      </c>
      <c r="L132" s="82">
        <v>-33</v>
      </c>
      <c r="M132" s="85">
        <v>3125.62</v>
      </c>
      <c r="N132" s="85">
        <v>3125.62</v>
      </c>
      <c r="O132" s="82" t="s">
        <v>60</v>
      </c>
      <c r="P132" s="85">
        <v>0</v>
      </c>
      <c r="Q132" s="85">
        <v>0</v>
      </c>
      <c r="R132" s="85">
        <v>0</v>
      </c>
      <c r="S132" s="82" t="s">
        <v>60</v>
      </c>
      <c r="T132" s="82" t="s">
        <v>60</v>
      </c>
      <c r="U132" s="82"/>
      <c r="V132" s="82" t="s">
        <v>115</v>
      </c>
      <c r="W132" s="82" t="s">
        <v>161</v>
      </c>
      <c r="X132" s="82" t="s">
        <v>60</v>
      </c>
      <c r="Y132" s="82"/>
      <c r="Z132" s="82"/>
      <c r="AA132" s="85">
        <v>911.94</v>
      </c>
      <c r="AB132" s="85">
        <v>2213.6799999999998</v>
      </c>
      <c r="AC132" s="82"/>
      <c r="AD132" s="82"/>
      <c r="AE132" s="85">
        <v>0</v>
      </c>
      <c r="AF132" s="82"/>
      <c r="AG132" s="85">
        <v>0</v>
      </c>
      <c r="AH132" s="85">
        <v>0</v>
      </c>
      <c r="AI132" s="82"/>
      <c r="AJ132" s="85">
        <v>3125.62</v>
      </c>
      <c r="AK132" s="82" t="s">
        <v>40</v>
      </c>
      <c r="AL132" s="82" t="s">
        <v>163</v>
      </c>
    </row>
    <row r="133" spans="1:38">
      <c r="A133" s="82">
        <v>2412702</v>
      </c>
      <c r="B133" s="82">
        <v>6374</v>
      </c>
      <c r="C133" s="82" t="s">
        <v>294</v>
      </c>
      <c r="D133" s="82" t="s">
        <v>295</v>
      </c>
      <c r="E133" s="83">
        <v>0.1003</v>
      </c>
      <c r="F133" s="82" t="s">
        <v>159</v>
      </c>
      <c r="G133" s="82" t="s">
        <v>160</v>
      </c>
      <c r="H133" s="82">
        <v>2412702</v>
      </c>
      <c r="I133" s="84">
        <v>47624</v>
      </c>
      <c r="J133" s="84">
        <v>45803</v>
      </c>
      <c r="K133" s="84">
        <v>45804</v>
      </c>
      <c r="L133" s="82">
        <v>-1820</v>
      </c>
      <c r="M133" s="85">
        <v>1953.28</v>
      </c>
      <c r="N133" s="85">
        <v>1953.28</v>
      </c>
      <c r="O133" s="82" t="s">
        <v>60</v>
      </c>
      <c r="P133" s="85">
        <v>0</v>
      </c>
      <c r="Q133" s="85">
        <v>0</v>
      </c>
      <c r="R133" s="85">
        <v>0</v>
      </c>
      <c r="S133" s="82" t="s">
        <v>60</v>
      </c>
      <c r="T133" s="82" t="s">
        <v>60</v>
      </c>
      <c r="U133" s="82"/>
      <c r="V133" s="82" t="s">
        <v>115</v>
      </c>
      <c r="W133" s="82" t="s">
        <v>161</v>
      </c>
      <c r="X133" s="82" t="s">
        <v>60</v>
      </c>
      <c r="Y133" s="82"/>
      <c r="Z133" s="82"/>
      <c r="AA133" s="85">
        <v>927.52</v>
      </c>
      <c r="AB133" s="85">
        <v>1025.76</v>
      </c>
      <c r="AC133" s="82"/>
      <c r="AD133" s="82"/>
      <c r="AE133" s="85">
        <v>0</v>
      </c>
      <c r="AF133" s="82"/>
      <c r="AG133" s="85">
        <v>0</v>
      </c>
      <c r="AH133" s="85">
        <v>0</v>
      </c>
      <c r="AI133" s="82"/>
      <c r="AJ133" s="85">
        <v>1953.28</v>
      </c>
      <c r="AK133" s="82" t="s">
        <v>173</v>
      </c>
      <c r="AL133" s="82" t="s">
        <v>163</v>
      </c>
    </row>
    <row r="134" spans="1:38">
      <c r="A134" s="82">
        <v>2412703</v>
      </c>
      <c r="B134" s="82">
        <v>6374</v>
      </c>
      <c r="C134" s="82" t="s">
        <v>294</v>
      </c>
      <c r="D134" s="82" t="s">
        <v>295</v>
      </c>
      <c r="E134" s="83">
        <v>0.1003</v>
      </c>
      <c r="F134" s="82" t="s">
        <v>159</v>
      </c>
      <c r="G134" s="82" t="s">
        <v>160</v>
      </c>
      <c r="H134" s="82">
        <v>2412703</v>
      </c>
      <c r="I134" s="84">
        <v>47655</v>
      </c>
      <c r="J134" s="84">
        <v>45803</v>
      </c>
      <c r="K134" s="84">
        <v>45804</v>
      </c>
      <c r="L134" s="82">
        <v>-1851</v>
      </c>
      <c r="M134" s="85">
        <v>1937.78</v>
      </c>
      <c r="N134" s="85">
        <v>1937.78</v>
      </c>
      <c r="O134" s="82" t="s">
        <v>60</v>
      </c>
      <c r="P134" s="85">
        <v>0</v>
      </c>
      <c r="Q134" s="85">
        <v>0</v>
      </c>
      <c r="R134" s="85">
        <v>0</v>
      </c>
      <c r="S134" s="82" t="s">
        <v>60</v>
      </c>
      <c r="T134" s="82" t="s">
        <v>60</v>
      </c>
      <c r="U134" s="82"/>
      <c r="V134" s="82" t="s">
        <v>115</v>
      </c>
      <c r="W134" s="82" t="s">
        <v>161</v>
      </c>
      <c r="X134" s="82" t="s">
        <v>60</v>
      </c>
      <c r="Y134" s="82"/>
      <c r="Z134" s="82"/>
      <c r="AA134" s="85">
        <v>927.72</v>
      </c>
      <c r="AB134" s="85">
        <v>1010.06</v>
      </c>
      <c r="AC134" s="82"/>
      <c r="AD134" s="82"/>
      <c r="AE134" s="85">
        <v>0</v>
      </c>
      <c r="AF134" s="82"/>
      <c r="AG134" s="85">
        <v>0</v>
      </c>
      <c r="AH134" s="85">
        <v>0</v>
      </c>
      <c r="AI134" s="82"/>
      <c r="AJ134" s="85">
        <v>1937.78</v>
      </c>
      <c r="AK134" s="82" t="s">
        <v>173</v>
      </c>
      <c r="AL134" s="82" t="s">
        <v>163</v>
      </c>
    </row>
    <row r="135" spans="1:38">
      <c r="A135" s="82">
        <v>2412704</v>
      </c>
      <c r="B135" s="82">
        <v>6374</v>
      </c>
      <c r="C135" s="82" t="s">
        <v>294</v>
      </c>
      <c r="D135" s="82" t="s">
        <v>295</v>
      </c>
      <c r="E135" s="83">
        <v>0.1003</v>
      </c>
      <c r="F135" s="82" t="s">
        <v>159</v>
      </c>
      <c r="G135" s="82" t="s">
        <v>160</v>
      </c>
      <c r="H135" s="82">
        <v>2412704</v>
      </c>
      <c r="I135" s="84">
        <v>47685</v>
      </c>
      <c r="J135" s="84">
        <v>45803</v>
      </c>
      <c r="K135" s="84">
        <v>45804</v>
      </c>
      <c r="L135" s="82">
        <v>-1881</v>
      </c>
      <c r="M135" s="85">
        <v>1922.4</v>
      </c>
      <c r="N135" s="85">
        <v>1922.4</v>
      </c>
      <c r="O135" s="82" t="s">
        <v>60</v>
      </c>
      <c r="P135" s="85">
        <v>0</v>
      </c>
      <c r="Q135" s="85">
        <v>0</v>
      </c>
      <c r="R135" s="85">
        <v>0</v>
      </c>
      <c r="S135" s="82" t="s">
        <v>60</v>
      </c>
      <c r="T135" s="82" t="s">
        <v>60</v>
      </c>
      <c r="U135" s="82"/>
      <c r="V135" s="82" t="s">
        <v>115</v>
      </c>
      <c r="W135" s="82" t="s">
        <v>161</v>
      </c>
      <c r="X135" s="82" t="s">
        <v>60</v>
      </c>
      <c r="Y135" s="82"/>
      <c r="Z135" s="82"/>
      <c r="AA135" s="85">
        <v>927.93</v>
      </c>
      <c r="AB135" s="85">
        <v>994.47</v>
      </c>
      <c r="AC135" s="82"/>
      <c r="AD135" s="82"/>
      <c r="AE135" s="85">
        <v>0</v>
      </c>
      <c r="AF135" s="82"/>
      <c r="AG135" s="85">
        <v>0</v>
      </c>
      <c r="AH135" s="85">
        <v>0</v>
      </c>
      <c r="AI135" s="82"/>
      <c r="AJ135" s="85">
        <v>1922.4</v>
      </c>
      <c r="AK135" s="82" t="s">
        <v>173</v>
      </c>
      <c r="AL135" s="82" t="s">
        <v>163</v>
      </c>
    </row>
    <row r="136" spans="1:38">
      <c r="A136" s="82">
        <v>2412705</v>
      </c>
      <c r="B136" s="82">
        <v>6374</v>
      </c>
      <c r="C136" s="82" t="s">
        <v>294</v>
      </c>
      <c r="D136" s="82" t="s">
        <v>295</v>
      </c>
      <c r="E136" s="83">
        <v>0.1003</v>
      </c>
      <c r="F136" s="82" t="s">
        <v>159</v>
      </c>
      <c r="G136" s="82" t="s">
        <v>160</v>
      </c>
      <c r="H136" s="82">
        <v>2412705</v>
      </c>
      <c r="I136" s="84">
        <v>47716</v>
      </c>
      <c r="J136" s="84">
        <v>45803</v>
      </c>
      <c r="K136" s="84">
        <v>45804</v>
      </c>
      <c r="L136" s="82">
        <v>-1912</v>
      </c>
      <c r="M136" s="85">
        <v>1907.14</v>
      </c>
      <c r="N136" s="85">
        <v>1907.14</v>
      </c>
      <c r="O136" s="82" t="s">
        <v>60</v>
      </c>
      <c r="P136" s="85">
        <v>0</v>
      </c>
      <c r="Q136" s="85">
        <v>0</v>
      </c>
      <c r="R136" s="85">
        <v>0</v>
      </c>
      <c r="S136" s="82" t="s">
        <v>60</v>
      </c>
      <c r="T136" s="82" t="s">
        <v>60</v>
      </c>
      <c r="U136" s="82"/>
      <c r="V136" s="82" t="s">
        <v>115</v>
      </c>
      <c r="W136" s="82" t="s">
        <v>161</v>
      </c>
      <c r="X136" s="82" t="s">
        <v>60</v>
      </c>
      <c r="Y136" s="82"/>
      <c r="Z136" s="82"/>
      <c r="AA136" s="85">
        <v>928.13</v>
      </c>
      <c r="AB136" s="85">
        <v>979.01</v>
      </c>
      <c r="AC136" s="82"/>
      <c r="AD136" s="82"/>
      <c r="AE136" s="85">
        <v>0</v>
      </c>
      <c r="AF136" s="82"/>
      <c r="AG136" s="85">
        <v>0</v>
      </c>
      <c r="AH136" s="85">
        <v>0</v>
      </c>
      <c r="AI136" s="82"/>
      <c r="AJ136" s="85">
        <v>1907.14</v>
      </c>
      <c r="AK136" s="82" t="s">
        <v>173</v>
      </c>
      <c r="AL136" s="82" t="s">
        <v>163</v>
      </c>
    </row>
    <row r="137" spans="1:38">
      <c r="A137" s="82">
        <v>2419216</v>
      </c>
      <c r="B137" s="82">
        <v>6473</v>
      </c>
      <c r="C137" s="82" t="s">
        <v>296</v>
      </c>
      <c r="D137" s="82" t="s">
        <v>297</v>
      </c>
      <c r="E137" s="83">
        <v>0</v>
      </c>
      <c r="F137" s="82" t="s">
        <v>159</v>
      </c>
      <c r="G137" s="82" t="s">
        <v>160</v>
      </c>
      <c r="H137" s="82">
        <v>2419216</v>
      </c>
      <c r="I137" s="84">
        <v>45798</v>
      </c>
      <c r="J137" s="84">
        <v>45798</v>
      </c>
      <c r="K137" s="84">
        <v>45799</v>
      </c>
      <c r="L137" s="82">
        <v>1</v>
      </c>
      <c r="M137" s="85">
        <v>5501.09</v>
      </c>
      <c r="N137" s="85">
        <v>5501.09</v>
      </c>
      <c r="O137" s="82" t="s">
        <v>60</v>
      </c>
      <c r="P137" s="85">
        <v>0</v>
      </c>
      <c r="Q137" s="85">
        <v>0</v>
      </c>
      <c r="R137" s="85">
        <v>0</v>
      </c>
      <c r="S137" s="82" t="s">
        <v>60</v>
      </c>
      <c r="T137" s="82" t="s">
        <v>60</v>
      </c>
      <c r="U137" s="82"/>
      <c r="V137" s="82" t="s">
        <v>114</v>
      </c>
      <c r="W137" s="82" t="s">
        <v>161</v>
      </c>
      <c r="X137" s="82" t="s">
        <v>60</v>
      </c>
      <c r="Y137" s="82"/>
      <c r="Z137" s="82"/>
      <c r="AA137" s="85">
        <v>5501.09</v>
      </c>
      <c r="AB137" s="85">
        <v>0</v>
      </c>
      <c r="AC137" s="82"/>
      <c r="AD137" s="82"/>
      <c r="AE137" s="85">
        <v>0</v>
      </c>
      <c r="AF137" s="82"/>
      <c r="AG137" s="85">
        <v>0</v>
      </c>
      <c r="AH137" s="85">
        <v>0</v>
      </c>
      <c r="AI137" s="82"/>
      <c r="AJ137" s="85">
        <v>5501.09</v>
      </c>
      <c r="AK137" s="82" t="s">
        <v>162</v>
      </c>
      <c r="AL137" s="82" t="s">
        <v>163</v>
      </c>
    </row>
    <row r="138" spans="1:38">
      <c r="A138" s="82">
        <v>2419256</v>
      </c>
      <c r="B138" s="82">
        <v>6474</v>
      </c>
      <c r="C138" s="82" t="s">
        <v>296</v>
      </c>
      <c r="D138" s="82" t="s">
        <v>297</v>
      </c>
      <c r="E138" s="83">
        <v>0</v>
      </c>
      <c r="F138" s="82" t="s">
        <v>159</v>
      </c>
      <c r="G138" s="82" t="s">
        <v>160</v>
      </c>
      <c r="H138" s="82">
        <v>2419256</v>
      </c>
      <c r="I138" s="84">
        <v>45798</v>
      </c>
      <c r="J138" s="84">
        <v>45793</v>
      </c>
      <c r="K138" s="84">
        <v>45796</v>
      </c>
      <c r="L138" s="82">
        <v>-2</v>
      </c>
      <c r="M138" s="85">
        <v>5518.65</v>
      </c>
      <c r="N138" s="85">
        <v>5518.65</v>
      </c>
      <c r="O138" s="82" t="s">
        <v>60</v>
      </c>
      <c r="P138" s="85">
        <v>0</v>
      </c>
      <c r="Q138" s="85">
        <v>0</v>
      </c>
      <c r="R138" s="85">
        <v>0</v>
      </c>
      <c r="S138" s="82" t="s">
        <v>60</v>
      </c>
      <c r="T138" s="82" t="s">
        <v>60</v>
      </c>
      <c r="U138" s="82"/>
      <c r="V138" s="82" t="s">
        <v>114</v>
      </c>
      <c r="W138" s="82" t="s">
        <v>161</v>
      </c>
      <c r="X138" s="82" t="s">
        <v>60</v>
      </c>
      <c r="Y138" s="82"/>
      <c r="Z138" s="82"/>
      <c r="AA138" s="85">
        <v>5518.65</v>
      </c>
      <c r="AB138" s="85">
        <v>0</v>
      </c>
      <c r="AC138" s="82"/>
      <c r="AD138" s="82"/>
      <c r="AE138" s="85">
        <v>0</v>
      </c>
      <c r="AF138" s="82"/>
      <c r="AG138" s="85">
        <v>0</v>
      </c>
      <c r="AH138" s="85">
        <v>0</v>
      </c>
      <c r="AI138" s="82"/>
      <c r="AJ138" s="85">
        <v>5518.65</v>
      </c>
      <c r="AK138" s="82" t="s">
        <v>162</v>
      </c>
      <c r="AL138" s="82" t="s">
        <v>163</v>
      </c>
    </row>
    <row r="139" spans="1:38">
      <c r="A139" s="82">
        <v>2419387</v>
      </c>
      <c r="B139" s="82">
        <v>6485</v>
      </c>
      <c r="C139" s="82" t="s">
        <v>246</v>
      </c>
      <c r="D139" s="82" t="s">
        <v>247</v>
      </c>
      <c r="E139" s="83">
        <v>0</v>
      </c>
      <c r="F139" s="82" t="s">
        <v>159</v>
      </c>
      <c r="G139" s="82" t="s">
        <v>160</v>
      </c>
      <c r="H139" s="82">
        <v>2419387</v>
      </c>
      <c r="I139" s="84">
        <v>45798</v>
      </c>
      <c r="J139" s="84">
        <v>45793</v>
      </c>
      <c r="K139" s="84">
        <v>45796</v>
      </c>
      <c r="L139" s="82">
        <v>-2</v>
      </c>
      <c r="M139" s="85">
        <v>8253.1299999999992</v>
      </c>
      <c r="N139" s="85">
        <v>8253.1299999999992</v>
      </c>
      <c r="O139" s="82" t="s">
        <v>60</v>
      </c>
      <c r="P139" s="85">
        <v>0</v>
      </c>
      <c r="Q139" s="85">
        <v>0</v>
      </c>
      <c r="R139" s="85">
        <v>0</v>
      </c>
      <c r="S139" s="82" t="s">
        <v>60</v>
      </c>
      <c r="T139" s="82" t="s">
        <v>60</v>
      </c>
      <c r="U139" s="82"/>
      <c r="V139" s="82" t="s">
        <v>114</v>
      </c>
      <c r="W139" s="82" t="s">
        <v>161</v>
      </c>
      <c r="X139" s="82" t="s">
        <v>60</v>
      </c>
      <c r="Y139" s="82"/>
      <c r="Z139" s="82"/>
      <c r="AA139" s="85">
        <v>8253.1299999999992</v>
      </c>
      <c r="AB139" s="85">
        <v>0</v>
      </c>
      <c r="AC139" s="82"/>
      <c r="AD139" s="82"/>
      <c r="AE139" s="85">
        <v>0</v>
      </c>
      <c r="AF139" s="82"/>
      <c r="AG139" s="85">
        <v>0</v>
      </c>
      <c r="AH139" s="85">
        <v>0</v>
      </c>
      <c r="AI139" s="82"/>
      <c r="AJ139" s="85">
        <v>8253.1299999999992</v>
      </c>
      <c r="AK139" s="82" t="s">
        <v>162</v>
      </c>
      <c r="AL139" s="82" t="s">
        <v>163</v>
      </c>
    </row>
    <row r="140" spans="1:38">
      <c r="A140" s="82">
        <v>2419338</v>
      </c>
      <c r="B140" s="82">
        <v>6484</v>
      </c>
      <c r="C140" s="82" t="s">
        <v>298</v>
      </c>
      <c r="D140" s="82" t="s">
        <v>299</v>
      </c>
      <c r="E140" s="83">
        <v>0</v>
      </c>
      <c r="F140" s="82" t="s">
        <v>159</v>
      </c>
      <c r="G140" s="82" t="s">
        <v>160</v>
      </c>
      <c r="H140" s="82">
        <v>2419338</v>
      </c>
      <c r="I140" s="84">
        <v>45859</v>
      </c>
      <c r="J140" s="84">
        <v>45803</v>
      </c>
      <c r="K140" s="84">
        <v>45804</v>
      </c>
      <c r="L140" s="82">
        <v>-55</v>
      </c>
      <c r="M140" s="85">
        <v>5546.93</v>
      </c>
      <c r="N140" s="85">
        <v>5546.93</v>
      </c>
      <c r="O140" s="82" t="s">
        <v>60</v>
      </c>
      <c r="P140" s="85">
        <v>0</v>
      </c>
      <c r="Q140" s="85">
        <v>0</v>
      </c>
      <c r="R140" s="85">
        <v>0</v>
      </c>
      <c r="S140" s="82" t="s">
        <v>60</v>
      </c>
      <c r="T140" s="82" t="s">
        <v>60</v>
      </c>
      <c r="U140" s="82"/>
      <c r="V140" s="82" t="s">
        <v>115</v>
      </c>
      <c r="W140" s="82" t="s">
        <v>161</v>
      </c>
      <c r="X140" s="82" t="s">
        <v>60</v>
      </c>
      <c r="Y140" s="82"/>
      <c r="Z140" s="82"/>
      <c r="AA140" s="85">
        <v>5546.93</v>
      </c>
      <c r="AB140" s="85">
        <v>0</v>
      </c>
      <c r="AC140" s="82"/>
      <c r="AD140" s="82"/>
      <c r="AE140" s="85">
        <v>0</v>
      </c>
      <c r="AF140" s="82"/>
      <c r="AG140" s="85">
        <v>0</v>
      </c>
      <c r="AH140" s="85">
        <v>0</v>
      </c>
      <c r="AI140" s="82"/>
      <c r="AJ140" s="85">
        <v>5546.93</v>
      </c>
      <c r="AK140" s="82" t="s">
        <v>40</v>
      </c>
      <c r="AL140" s="82" t="s">
        <v>163</v>
      </c>
    </row>
    <row r="141" spans="1:38">
      <c r="A141" s="82">
        <v>2419423</v>
      </c>
      <c r="B141" s="82">
        <v>6483</v>
      </c>
      <c r="C141" s="82" t="s">
        <v>300</v>
      </c>
      <c r="D141" s="82" t="s">
        <v>301</v>
      </c>
      <c r="E141" s="83">
        <v>0.1003</v>
      </c>
      <c r="F141" s="82" t="s">
        <v>159</v>
      </c>
      <c r="G141" s="82" t="s">
        <v>160</v>
      </c>
      <c r="H141" s="82">
        <v>2419423</v>
      </c>
      <c r="I141" s="84">
        <v>45798</v>
      </c>
      <c r="J141" s="84">
        <v>45792</v>
      </c>
      <c r="K141" s="84">
        <v>45793</v>
      </c>
      <c r="L141" s="82">
        <v>-5</v>
      </c>
      <c r="M141" s="85">
        <v>4821.57</v>
      </c>
      <c r="N141" s="85">
        <v>4821.57</v>
      </c>
      <c r="O141" s="82" t="s">
        <v>60</v>
      </c>
      <c r="P141" s="85">
        <v>0</v>
      </c>
      <c r="Q141" s="85">
        <v>0</v>
      </c>
      <c r="R141" s="85">
        <v>0</v>
      </c>
      <c r="S141" s="82" t="s">
        <v>60</v>
      </c>
      <c r="T141" s="82" t="s">
        <v>60</v>
      </c>
      <c r="U141" s="82"/>
      <c r="V141" s="82" t="s">
        <v>114</v>
      </c>
      <c r="W141" s="82" t="s">
        <v>161</v>
      </c>
      <c r="X141" s="82" t="s">
        <v>60</v>
      </c>
      <c r="Y141" s="82"/>
      <c r="Z141" s="82"/>
      <c r="AA141" s="85">
        <v>2164.4699999999998</v>
      </c>
      <c r="AB141" s="85">
        <v>2657.1</v>
      </c>
      <c r="AC141" s="82"/>
      <c r="AD141" s="82"/>
      <c r="AE141" s="85">
        <v>0</v>
      </c>
      <c r="AF141" s="82"/>
      <c r="AG141" s="85">
        <v>0</v>
      </c>
      <c r="AH141" s="85">
        <v>0</v>
      </c>
      <c r="AI141" s="82"/>
      <c r="AJ141" s="85">
        <v>4821.57</v>
      </c>
      <c r="AK141" s="82" t="s">
        <v>162</v>
      </c>
      <c r="AL141" s="82" t="s">
        <v>163</v>
      </c>
    </row>
    <row r="142" spans="1:38">
      <c r="A142" s="82">
        <v>2419523</v>
      </c>
      <c r="B142" s="82">
        <v>6487</v>
      </c>
      <c r="C142" s="82" t="s">
        <v>302</v>
      </c>
      <c r="D142" s="82" t="s">
        <v>303</v>
      </c>
      <c r="E142" s="83">
        <v>0.1003</v>
      </c>
      <c r="F142" s="82" t="s">
        <v>159</v>
      </c>
      <c r="G142" s="82" t="s">
        <v>160</v>
      </c>
      <c r="H142" s="82">
        <v>2419523</v>
      </c>
      <c r="I142" s="84">
        <v>45798</v>
      </c>
      <c r="J142" s="84">
        <v>45796</v>
      </c>
      <c r="K142" s="84">
        <v>45797</v>
      </c>
      <c r="L142" s="82">
        <v>-1</v>
      </c>
      <c r="M142" s="85">
        <v>3078.45</v>
      </c>
      <c r="N142" s="85">
        <v>3078.45</v>
      </c>
      <c r="O142" s="82" t="s">
        <v>60</v>
      </c>
      <c r="P142" s="85">
        <v>0</v>
      </c>
      <c r="Q142" s="85">
        <v>0</v>
      </c>
      <c r="R142" s="85">
        <v>0</v>
      </c>
      <c r="S142" s="82" t="s">
        <v>60</v>
      </c>
      <c r="T142" s="82" t="s">
        <v>60</v>
      </c>
      <c r="U142" s="82"/>
      <c r="V142" s="82" t="s">
        <v>114</v>
      </c>
      <c r="W142" s="82" t="s">
        <v>161</v>
      </c>
      <c r="X142" s="82" t="s">
        <v>60</v>
      </c>
      <c r="Y142" s="82"/>
      <c r="Z142" s="82"/>
      <c r="AA142" s="85">
        <v>819.37</v>
      </c>
      <c r="AB142" s="85">
        <v>2259.08</v>
      </c>
      <c r="AC142" s="82"/>
      <c r="AD142" s="82"/>
      <c r="AE142" s="85">
        <v>0</v>
      </c>
      <c r="AF142" s="82"/>
      <c r="AG142" s="85">
        <v>0</v>
      </c>
      <c r="AH142" s="85">
        <v>0</v>
      </c>
      <c r="AI142" s="82"/>
      <c r="AJ142" s="85">
        <v>3078.45</v>
      </c>
      <c r="AK142" s="82" t="s">
        <v>162</v>
      </c>
      <c r="AL142" s="82" t="s">
        <v>163</v>
      </c>
    </row>
    <row r="143" spans="1:38">
      <c r="A143" s="82">
        <v>2419687</v>
      </c>
      <c r="B143" s="82">
        <v>6488</v>
      </c>
      <c r="C143" s="82" t="s">
        <v>302</v>
      </c>
      <c r="D143" s="82" t="s">
        <v>303</v>
      </c>
      <c r="E143" s="83">
        <v>0.1003</v>
      </c>
      <c r="F143" s="82" t="s">
        <v>159</v>
      </c>
      <c r="G143" s="82" t="s">
        <v>160</v>
      </c>
      <c r="H143" s="82">
        <v>2419687</v>
      </c>
      <c r="I143" s="84">
        <v>45798</v>
      </c>
      <c r="J143" s="84">
        <v>45796</v>
      </c>
      <c r="K143" s="84">
        <v>45797</v>
      </c>
      <c r="L143" s="82">
        <v>-1</v>
      </c>
      <c r="M143" s="85">
        <v>3078.45</v>
      </c>
      <c r="N143" s="85">
        <v>3078.45</v>
      </c>
      <c r="O143" s="82" t="s">
        <v>60</v>
      </c>
      <c r="P143" s="85">
        <v>0</v>
      </c>
      <c r="Q143" s="85">
        <v>0</v>
      </c>
      <c r="R143" s="85">
        <v>0</v>
      </c>
      <c r="S143" s="82" t="s">
        <v>60</v>
      </c>
      <c r="T143" s="82" t="s">
        <v>60</v>
      </c>
      <c r="U143" s="82"/>
      <c r="V143" s="82" t="s">
        <v>114</v>
      </c>
      <c r="W143" s="82" t="s">
        <v>161</v>
      </c>
      <c r="X143" s="82" t="s">
        <v>60</v>
      </c>
      <c r="Y143" s="82"/>
      <c r="Z143" s="82"/>
      <c r="AA143" s="85">
        <v>819.37</v>
      </c>
      <c r="AB143" s="85">
        <v>2259.08</v>
      </c>
      <c r="AC143" s="82"/>
      <c r="AD143" s="82"/>
      <c r="AE143" s="85">
        <v>0</v>
      </c>
      <c r="AF143" s="82"/>
      <c r="AG143" s="85">
        <v>0</v>
      </c>
      <c r="AH143" s="85">
        <v>0</v>
      </c>
      <c r="AI143" s="82"/>
      <c r="AJ143" s="85">
        <v>3078.45</v>
      </c>
      <c r="AK143" s="82" t="s">
        <v>162</v>
      </c>
      <c r="AL143" s="82" t="s">
        <v>163</v>
      </c>
    </row>
    <row r="144" spans="1:38">
      <c r="A144" s="82">
        <v>2468746</v>
      </c>
      <c r="B144" s="82">
        <v>6493</v>
      </c>
      <c r="C144" s="82" t="s">
        <v>304</v>
      </c>
      <c r="D144" s="82" t="s">
        <v>305</v>
      </c>
      <c r="E144" s="83">
        <v>0</v>
      </c>
      <c r="F144" s="82" t="s">
        <v>159</v>
      </c>
      <c r="G144" s="82" t="s">
        <v>160</v>
      </c>
      <c r="H144" s="82">
        <v>2468746</v>
      </c>
      <c r="I144" s="84">
        <v>45787</v>
      </c>
      <c r="J144" s="84">
        <v>45779</v>
      </c>
      <c r="K144" s="84">
        <v>45782</v>
      </c>
      <c r="L144" s="82">
        <v>-5</v>
      </c>
      <c r="M144" s="85">
        <v>11620.47</v>
      </c>
      <c r="N144" s="85">
        <v>11620.47</v>
      </c>
      <c r="O144" s="82" t="s">
        <v>60</v>
      </c>
      <c r="P144" s="85">
        <v>0</v>
      </c>
      <c r="Q144" s="85">
        <v>0</v>
      </c>
      <c r="R144" s="85">
        <v>0</v>
      </c>
      <c r="S144" s="82" t="s">
        <v>60</v>
      </c>
      <c r="T144" s="82" t="s">
        <v>60</v>
      </c>
      <c r="U144" s="82"/>
      <c r="V144" s="82" t="s">
        <v>114</v>
      </c>
      <c r="W144" s="82" t="s">
        <v>161</v>
      </c>
      <c r="X144" s="82" t="s">
        <v>60</v>
      </c>
      <c r="Y144" s="82"/>
      <c r="Z144" s="82"/>
      <c r="AA144" s="85">
        <v>11620.47</v>
      </c>
      <c r="AB144" s="85">
        <v>0</v>
      </c>
      <c r="AC144" s="82"/>
      <c r="AD144" s="82"/>
      <c r="AE144" s="85">
        <v>0</v>
      </c>
      <c r="AF144" s="82"/>
      <c r="AG144" s="85">
        <v>0</v>
      </c>
      <c r="AH144" s="85">
        <v>0</v>
      </c>
      <c r="AI144" s="82"/>
      <c r="AJ144" s="85">
        <v>11620.47</v>
      </c>
      <c r="AK144" s="82" t="s">
        <v>162</v>
      </c>
      <c r="AL144" s="82" t="s">
        <v>163</v>
      </c>
    </row>
    <row r="145" spans="1:38">
      <c r="A145" s="82">
        <v>2468181</v>
      </c>
      <c r="B145" s="82">
        <v>6492</v>
      </c>
      <c r="C145" s="82" t="s">
        <v>306</v>
      </c>
      <c r="D145" s="82" t="s">
        <v>307</v>
      </c>
      <c r="E145" s="83">
        <v>0</v>
      </c>
      <c r="F145" s="82" t="s">
        <v>159</v>
      </c>
      <c r="G145" s="82" t="s">
        <v>160</v>
      </c>
      <c r="H145" s="82">
        <v>2468181</v>
      </c>
      <c r="I145" s="84">
        <v>45798</v>
      </c>
      <c r="J145" s="84">
        <v>45798</v>
      </c>
      <c r="K145" s="84">
        <v>45799</v>
      </c>
      <c r="L145" s="82">
        <v>1</v>
      </c>
      <c r="M145" s="85">
        <v>8221.07</v>
      </c>
      <c r="N145" s="85">
        <v>8221.07</v>
      </c>
      <c r="O145" s="82" t="s">
        <v>60</v>
      </c>
      <c r="P145" s="85">
        <v>0</v>
      </c>
      <c r="Q145" s="85">
        <v>0</v>
      </c>
      <c r="R145" s="85">
        <v>0</v>
      </c>
      <c r="S145" s="82" t="s">
        <v>60</v>
      </c>
      <c r="T145" s="82" t="s">
        <v>60</v>
      </c>
      <c r="U145" s="82"/>
      <c r="V145" s="82" t="s">
        <v>114</v>
      </c>
      <c r="W145" s="82" t="s">
        <v>161</v>
      </c>
      <c r="X145" s="82" t="s">
        <v>60</v>
      </c>
      <c r="Y145" s="82"/>
      <c r="Z145" s="82"/>
      <c r="AA145" s="85">
        <v>8221.07</v>
      </c>
      <c r="AB145" s="85">
        <v>0</v>
      </c>
      <c r="AC145" s="82"/>
      <c r="AD145" s="82"/>
      <c r="AE145" s="85">
        <v>0</v>
      </c>
      <c r="AF145" s="82"/>
      <c r="AG145" s="85">
        <v>0</v>
      </c>
      <c r="AH145" s="85">
        <v>0</v>
      </c>
      <c r="AI145" s="82"/>
      <c r="AJ145" s="85">
        <v>8221.07</v>
      </c>
      <c r="AK145" s="82" t="s">
        <v>162</v>
      </c>
      <c r="AL145" s="82" t="s">
        <v>163</v>
      </c>
    </row>
    <row r="146" spans="1:38">
      <c r="A146" s="82">
        <v>2468217</v>
      </c>
      <c r="B146" s="82">
        <v>6494</v>
      </c>
      <c r="C146" s="82" t="s">
        <v>82</v>
      </c>
      <c r="D146" s="82" t="s">
        <v>308</v>
      </c>
      <c r="E146" s="83">
        <v>0.100339</v>
      </c>
      <c r="F146" s="82" t="s">
        <v>159</v>
      </c>
      <c r="G146" s="82" t="s">
        <v>160</v>
      </c>
      <c r="H146" s="82">
        <v>2468217</v>
      </c>
      <c r="I146" s="84">
        <v>45798</v>
      </c>
      <c r="J146" s="84">
        <v>45798</v>
      </c>
      <c r="K146" s="84">
        <v>45799</v>
      </c>
      <c r="L146" s="82">
        <v>1</v>
      </c>
      <c r="M146" s="85">
        <v>4529.38</v>
      </c>
      <c r="N146" s="85">
        <v>4529.38</v>
      </c>
      <c r="O146" s="82" t="s">
        <v>60</v>
      </c>
      <c r="P146" s="85">
        <v>0</v>
      </c>
      <c r="Q146" s="85">
        <v>0</v>
      </c>
      <c r="R146" s="85">
        <v>0</v>
      </c>
      <c r="S146" s="82" t="s">
        <v>60</v>
      </c>
      <c r="T146" s="82" t="s">
        <v>60</v>
      </c>
      <c r="U146" s="82"/>
      <c r="V146" s="82" t="s">
        <v>114</v>
      </c>
      <c r="W146" s="82" t="s">
        <v>161</v>
      </c>
      <c r="X146" s="82" t="s">
        <v>60</v>
      </c>
      <c r="Y146" s="82"/>
      <c r="Z146" s="82"/>
      <c r="AA146" s="85">
        <v>4493.43</v>
      </c>
      <c r="AB146" s="85">
        <v>35.950000000000003</v>
      </c>
      <c r="AC146" s="82"/>
      <c r="AD146" s="82"/>
      <c r="AE146" s="85">
        <v>0</v>
      </c>
      <c r="AF146" s="82"/>
      <c r="AG146" s="85">
        <v>0</v>
      </c>
      <c r="AH146" s="85">
        <v>0</v>
      </c>
      <c r="AI146" s="82"/>
      <c r="AJ146" s="85">
        <v>4529.38</v>
      </c>
      <c r="AK146" s="82" t="s">
        <v>162</v>
      </c>
      <c r="AL146" s="82" t="s">
        <v>163</v>
      </c>
    </row>
    <row r="147" spans="1:38">
      <c r="A147" s="82">
        <v>2468393</v>
      </c>
      <c r="B147" s="82">
        <v>6497</v>
      </c>
      <c r="C147" s="82" t="s">
        <v>90</v>
      </c>
      <c r="D147" s="82" t="s">
        <v>309</v>
      </c>
      <c r="E147" s="83">
        <v>0.100339</v>
      </c>
      <c r="F147" s="82" t="s">
        <v>159</v>
      </c>
      <c r="G147" s="82" t="s">
        <v>160</v>
      </c>
      <c r="H147" s="82">
        <v>2468393</v>
      </c>
      <c r="I147" s="84">
        <v>45798</v>
      </c>
      <c r="J147" s="84">
        <v>45797</v>
      </c>
      <c r="K147" s="84">
        <v>45798</v>
      </c>
      <c r="L147" s="82">
        <v>0</v>
      </c>
      <c r="M147" s="85">
        <v>4123.6000000000004</v>
      </c>
      <c r="N147" s="85">
        <v>4123.6000000000004</v>
      </c>
      <c r="O147" s="82" t="s">
        <v>60</v>
      </c>
      <c r="P147" s="85">
        <v>0</v>
      </c>
      <c r="Q147" s="85">
        <v>0</v>
      </c>
      <c r="R147" s="85">
        <v>0</v>
      </c>
      <c r="S147" s="82" t="s">
        <v>60</v>
      </c>
      <c r="T147" s="82" t="s">
        <v>60</v>
      </c>
      <c r="U147" s="82"/>
      <c r="V147" s="82" t="s">
        <v>114</v>
      </c>
      <c r="W147" s="82" t="s">
        <v>161</v>
      </c>
      <c r="X147" s="82" t="s">
        <v>60</v>
      </c>
      <c r="Y147" s="82"/>
      <c r="Z147" s="82"/>
      <c r="AA147" s="85">
        <v>4090.87</v>
      </c>
      <c r="AB147" s="85">
        <v>32.729999999999997</v>
      </c>
      <c r="AC147" s="82"/>
      <c r="AD147" s="82"/>
      <c r="AE147" s="85">
        <v>0</v>
      </c>
      <c r="AF147" s="82"/>
      <c r="AG147" s="85">
        <v>0</v>
      </c>
      <c r="AH147" s="85">
        <v>0</v>
      </c>
      <c r="AI147" s="82"/>
      <c r="AJ147" s="85">
        <v>4123.6000000000004</v>
      </c>
      <c r="AK147" s="82" t="s">
        <v>162</v>
      </c>
      <c r="AL147" s="82" t="s">
        <v>163</v>
      </c>
    </row>
    <row r="148" spans="1:38">
      <c r="A148" s="82">
        <v>2468569</v>
      </c>
      <c r="B148" s="82">
        <v>6498</v>
      </c>
      <c r="C148" s="82" t="s">
        <v>88</v>
      </c>
      <c r="D148" s="82" t="s">
        <v>310</v>
      </c>
      <c r="E148" s="83">
        <v>0.100339</v>
      </c>
      <c r="F148" s="82" t="s">
        <v>159</v>
      </c>
      <c r="G148" s="82" t="s">
        <v>160</v>
      </c>
      <c r="H148" s="82">
        <v>2468569</v>
      </c>
      <c r="I148" s="84">
        <v>45798</v>
      </c>
      <c r="J148" s="84">
        <v>45798</v>
      </c>
      <c r="K148" s="84">
        <v>45799</v>
      </c>
      <c r="L148" s="82">
        <v>1</v>
      </c>
      <c r="M148" s="85">
        <v>4151.58</v>
      </c>
      <c r="N148" s="85">
        <v>4151.58</v>
      </c>
      <c r="O148" s="82" t="s">
        <v>60</v>
      </c>
      <c r="P148" s="85">
        <v>0</v>
      </c>
      <c r="Q148" s="85">
        <v>0</v>
      </c>
      <c r="R148" s="85">
        <v>0</v>
      </c>
      <c r="S148" s="82" t="s">
        <v>60</v>
      </c>
      <c r="T148" s="82" t="s">
        <v>60</v>
      </c>
      <c r="U148" s="82"/>
      <c r="V148" s="82" t="s">
        <v>114</v>
      </c>
      <c r="W148" s="82" t="s">
        <v>161</v>
      </c>
      <c r="X148" s="82" t="s">
        <v>60</v>
      </c>
      <c r="Y148" s="82"/>
      <c r="Z148" s="82"/>
      <c r="AA148" s="85">
        <v>4118.63</v>
      </c>
      <c r="AB148" s="85">
        <v>32.950000000000003</v>
      </c>
      <c r="AC148" s="82"/>
      <c r="AD148" s="82"/>
      <c r="AE148" s="85">
        <v>0</v>
      </c>
      <c r="AF148" s="82"/>
      <c r="AG148" s="85">
        <v>0</v>
      </c>
      <c r="AH148" s="85">
        <v>0</v>
      </c>
      <c r="AI148" s="82"/>
      <c r="AJ148" s="85">
        <v>4151.58</v>
      </c>
      <c r="AK148" s="82" t="s">
        <v>162</v>
      </c>
      <c r="AL148" s="82" t="s">
        <v>163</v>
      </c>
    </row>
    <row r="149" spans="1:38">
      <c r="A149" s="82">
        <v>2472360</v>
      </c>
      <c r="B149" s="82">
        <v>6499</v>
      </c>
      <c r="C149" s="82" t="s">
        <v>311</v>
      </c>
      <c r="D149" s="82" t="s">
        <v>312</v>
      </c>
      <c r="E149" s="83">
        <v>0.100339</v>
      </c>
      <c r="F149" s="82" t="s">
        <v>159</v>
      </c>
      <c r="G149" s="82" t="s">
        <v>160</v>
      </c>
      <c r="H149" s="82">
        <v>2472360</v>
      </c>
      <c r="I149" s="84">
        <v>45798</v>
      </c>
      <c r="J149" s="84">
        <v>45791</v>
      </c>
      <c r="K149" s="84">
        <v>45792</v>
      </c>
      <c r="L149" s="82">
        <v>-6</v>
      </c>
      <c r="M149" s="85">
        <v>7785.28</v>
      </c>
      <c r="N149" s="85">
        <v>7785.28</v>
      </c>
      <c r="O149" s="82" t="s">
        <v>60</v>
      </c>
      <c r="P149" s="85">
        <v>0</v>
      </c>
      <c r="Q149" s="85">
        <v>0</v>
      </c>
      <c r="R149" s="85">
        <v>0</v>
      </c>
      <c r="S149" s="82" t="s">
        <v>60</v>
      </c>
      <c r="T149" s="82" t="s">
        <v>60</v>
      </c>
      <c r="U149" s="82"/>
      <c r="V149" s="82" t="s">
        <v>114</v>
      </c>
      <c r="W149" s="82" t="s">
        <v>161</v>
      </c>
      <c r="X149" s="82" t="s">
        <v>60</v>
      </c>
      <c r="Y149" s="82"/>
      <c r="Z149" s="82"/>
      <c r="AA149" s="85">
        <v>7662.19</v>
      </c>
      <c r="AB149" s="85">
        <v>123.09</v>
      </c>
      <c r="AC149" s="82"/>
      <c r="AD149" s="82"/>
      <c r="AE149" s="85">
        <v>0</v>
      </c>
      <c r="AF149" s="82"/>
      <c r="AG149" s="85">
        <v>0</v>
      </c>
      <c r="AH149" s="85">
        <v>0</v>
      </c>
      <c r="AI149" s="82"/>
      <c r="AJ149" s="85">
        <v>7785.28</v>
      </c>
      <c r="AK149" s="82" t="s">
        <v>162</v>
      </c>
      <c r="AL149" s="82" t="s">
        <v>163</v>
      </c>
    </row>
    <row r="150" spans="1:38">
      <c r="A150" s="82">
        <v>2472530</v>
      </c>
      <c r="B150" s="82">
        <v>6499</v>
      </c>
      <c r="C150" s="82" t="s">
        <v>311</v>
      </c>
      <c r="D150" s="82" t="s">
        <v>312</v>
      </c>
      <c r="E150" s="83">
        <v>0.100339</v>
      </c>
      <c r="F150" s="82" t="s">
        <v>159</v>
      </c>
      <c r="G150" s="82" t="s">
        <v>160</v>
      </c>
      <c r="H150" s="82">
        <v>2472530</v>
      </c>
      <c r="I150" s="84">
        <v>50972</v>
      </c>
      <c r="J150" s="84">
        <v>45791</v>
      </c>
      <c r="K150" s="84">
        <v>45792</v>
      </c>
      <c r="L150" s="82">
        <v>-5180</v>
      </c>
      <c r="M150" s="85">
        <v>513.27</v>
      </c>
      <c r="N150" s="85">
        <v>513.27</v>
      </c>
      <c r="O150" s="82" t="s">
        <v>60</v>
      </c>
      <c r="P150" s="85">
        <v>0</v>
      </c>
      <c r="Q150" s="85">
        <v>0</v>
      </c>
      <c r="R150" s="85">
        <v>0</v>
      </c>
      <c r="S150" s="82" t="s">
        <v>60</v>
      </c>
      <c r="T150" s="82" t="s">
        <v>60</v>
      </c>
      <c r="U150" s="82"/>
      <c r="V150" s="82" t="s">
        <v>115</v>
      </c>
      <c r="W150" s="82" t="s">
        <v>161</v>
      </c>
      <c r="X150" s="82" t="s">
        <v>60</v>
      </c>
      <c r="Y150" s="82"/>
      <c r="Z150" s="82"/>
      <c r="AA150" s="85">
        <v>505.15</v>
      </c>
      <c r="AB150" s="85">
        <v>8.1199999999999992</v>
      </c>
      <c r="AC150" s="82"/>
      <c r="AD150" s="82"/>
      <c r="AE150" s="85">
        <v>0</v>
      </c>
      <c r="AF150" s="82"/>
      <c r="AG150" s="85">
        <v>0</v>
      </c>
      <c r="AH150" s="85">
        <v>0</v>
      </c>
      <c r="AI150" s="82"/>
      <c r="AJ150" s="85">
        <v>513.27</v>
      </c>
      <c r="AK150" s="82" t="s">
        <v>173</v>
      </c>
      <c r="AL150" s="82" t="s">
        <v>163</v>
      </c>
    </row>
    <row r="151" spans="1:38">
      <c r="A151" s="82">
        <v>2472531</v>
      </c>
      <c r="B151" s="82">
        <v>6499</v>
      </c>
      <c r="C151" s="82" t="s">
        <v>311</v>
      </c>
      <c r="D151" s="82" t="s">
        <v>312</v>
      </c>
      <c r="E151" s="83">
        <v>0.100339</v>
      </c>
      <c r="F151" s="82" t="s">
        <v>159</v>
      </c>
      <c r="G151" s="82" t="s">
        <v>160</v>
      </c>
      <c r="H151" s="82">
        <v>2472531</v>
      </c>
      <c r="I151" s="84">
        <v>51003</v>
      </c>
      <c r="J151" s="84">
        <v>45791</v>
      </c>
      <c r="K151" s="84">
        <v>45792</v>
      </c>
      <c r="L151" s="82">
        <v>-5211</v>
      </c>
      <c r="M151" s="85">
        <v>509.24</v>
      </c>
      <c r="N151" s="85">
        <v>509.24</v>
      </c>
      <c r="O151" s="82" t="s">
        <v>60</v>
      </c>
      <c r="P151" s="85">
        <v>0</v>
      </c>
      <c r="Q151" s="85">
        <v>0</v>
      </c>
      <c r="R151" s="85">
        <v>0</v>
      </c>
      <c r="S151" s="82" t="s">
        <v>60</v>
      </c>
      <c r="T151" s="82" t="s">
        <v>60</v>
      </c>
      <c r="U151" s="82"/>
      <c r="V151" s="82" t="s">
        <v>115</v>
      </c>
      <c r="W151" s="82" t="s">
        <v>161</v>
      </c>
      <c r="X151" s="82" t="s">
        <v>60</v>
      </c>
      <c r="Y151" s="82"/>
      <c r="Z151" s="82"/>
      <c r="AA151" s="85">
        <v>505.2</v>
      </c>
      <c r="AB151" s="85">
        <v>4.04</v>
      </c>
      <c r="AC151" s="82"/>
      <c r="AD151" s="82"/>
      <c r="AE151" s="85">
        <v>0</v>
      </c>
      <c r="AF151" s="82"/>
      <c r="AG151" s="85">
        <v>0</v>
      </c>
      <c r="AH151" s="85">
        <v>0</v>
      </c>
      <c r="AI151" s="82"/>
      <c r="AJ151" s="85">
        <v>509.24</v>
      </c>
      <c r="AK151" s="82" t="s">
        <v>173</v>
      </c>
      <c r="AL151" s="82" t="s">
        <v>163</v>
      </c>
    </row>
    <row r="152" spans="1:38">
      <c r="A152" s="82">
        <v>2503465</v>
      </c>
      <c r="B152" s="82">
        <v>6501</v>
      </c>
      <c r="C152" s="82" t="s">
        <v>86</v>
      </c>
      <c r="D152" s="82" t="s">
        <v>313</v>
      </c>
      <c r="E152" s="83">
        <v>0.100339</v>
      </c>
      <c r="F152" s="82" t="s">
        <v>159</v>
      </c>
      <c r="G152" s="82" t="s">
        <v>160</v>
      </c>
      <c r="H152" s="82">
        <v>2503465</v>
      </c>
      <c r="I152" s="84">
        <v>45787</v>
      </c>
      <c r="J152" s="84">
        <v>45786</v>
      </c>
      <c r="K152" s="84">
        <v>45789</v>
      </c>
      <c r="L152" s="82">
        <v>2</v>
      </c>
      <c r="M152" s="85">
        <v>2335.02</v>
      </c>
      <c r="N152" s="85">
        <v>2335.02</v>
      </c>
      <c r="O152" s="82" t="s">
        <v>60</v>
      </c>
      <c r="P152" s="85">
        <v>0</v>
      </c>
      <c r="Q152" s="85">
        <v>0</v>
      </c>
      <c r="R152" s="85">
        <v>0</v>
      </c>
      <c r="S152" s="82" t="s">
        <v>60</v>
      </c>
      <c r="T152" s="82" t="s">
        <v>60</v>
      </c>
      <c r="U152" s="82"/>
      <c r="V152" s="82" t="s">
        <v>114</v>
      </c>
      <c r="W152" s="82" t="s">
        <v>161</v>
      </c>
      <c r="X152" s="82" t="s">
        <v>60</v>
      </c>
      <c r="Y152" s="82"/>
      <c r="Z152" s="82"/>
      <c r="AA152" s="85">
        <v>2316.4899999999998</v>
      </c>
      <c r="AB152" s="85">
        <v>18.53</v>
      </c>
      <c r="AC152" s="82"/>
      <c r="AD152" s="82"/>
      <c r="AE152" s="85">
        <v>0</v>
      </c>
      <c r="AF152" s="82"/>
      <c r="AG152" s="85">
        <v>0</v>
      </c>
      <c r="AH152" s="85">
        <v>0</v>
      </c>
      <c r="AI152" s="82"/>
      <c r="AJ152" s="85">
        <v>2335.02</v>
      </c>
      <c r="AK152" s="82" t="s">
        <v>162</v>
      </c>
      <c r="AL152" s="82" t="s">
        <v>163</v>
      </c>
    </row>
    <row r="153" spans="1:38">
      <c r="A153" s="82">
        <v>2503652</v>
      </c>
      <c r="B153" s="82">
        <v>6502</v>
      </c>
      <c r="C153" s="82" t="s">
        <v>86</v>
      </c>
      <c r="D153" s="82" t="s">
        <v>313</v>
      </c>
      <c r="E153" s="83">
        <v>0.100339</v>
      </c>
      <c r="F153" s="82" t="s">
        <v>159</v>
      </c>
      <c r="G153" s="82" t="s">
        <v>160</v>
      </c>
      <c r="H153" s="82">
        <v>2503652</v>
      </c>
      <c r="I153" s="84">
        <v>45787</v>
      </c>
      <c r="J153" s="84">
        <v>45786</v>
      </c>
      <c r="K153" s="84">
        <v>45789</v>
      </c>
      <c r="L153" s="82">
        <v>2</v>
      </c>
      <c r="M153" s="85">
        <v>2294.2199999999998</v>
      </c>
      <c r="N153" s="85">
        <v>2294.2199999999998</v>
      </c>
      <c r="O153" s="82" t="s">
        <v>60</v>
      </c>
      <c r="P153" s="85">
        <v>0</v>
      </c>
      <c r="Q153" s="85">
        <v>0</v>
      </c>
      <c r="R153" s="85">
        <v>0</v>
      </c>
      <c r="S153" s="82" t="s">
        <v>60</v>
      </c>
      <c r="T153" s="82" t="s">
        <v>60</v>
      </c>
      <c r="U153" s="82"/>
      <c r="V153" s="82" t="s">
        <v>114</v>
      </c>
      <c r="W153" s="82" t="s">
        <v>161</v>
      </c>
      <c r="X153" s="82" t="s">
        <v>60</v>
      </c>
      <c r="Y153" s="82"/>
      <c r="Z153" s="82"/>
      <c r="AA153" s="85">
        <v>2276.0100000000002</v>
      </c>
      <c r="AB153" s="85">
        <v>18.21</v>
      </c>
      <c r="AC153" s="82"/>
      <c r="AD153" s="82"/>
      <c r="AE153" s="85">
        <v>0</v>
      </c>
      <c r="AF153" s="82"/>
      <c r="AG153" s="85">
        <v>0</v>
      </c>
      <c r="AH153" s="85">
        <v>0</v>
      </c>
      <c r="AI153" s="82"/>
      <c r="AJ153" s="85">
        <v>2294.2199999999998</v>
      </c>
      <c r="AK153" s="82" t="s">
        <v>162</v>
      </c>
      <c r="AL153" s="82" t="s">
        <v>163</v>
      </c>
    </row>
    <row r="154" spans="1:38">
      <c r="A154" s="82">
        <v>2503839</v>
      </c>
      <c r="B154" s="82">
        <v>6503</v>
      </c>
      <c r="C154" s="82" t="s">
        <v>314</v>
      </c>
      <c r="D154" s="82" t="s">
        <v>315</v>
      </c>
      <c r="E154" s="83">
        <v>0</v>
      </c>
      <c r="F154" s="82" t="s">
        <v>159</v>
      </c>
      <c r="G154" s="82" t="s">
        <v>160</v>
      </c>
      <c r="H154" s="82">
        <v>2503839</v>
      </c>
      <c r="I154" s="84">
        <v>45798</v>
      </c>
      <c r="J154" s="84">
        <v>45793</v>
      </c>
      <c r="K154" s="84">
        <v>45796</v>
      </c>
      <c r="L154" s="82">
        <v>-2</v>
      </c>
      <c r="M154" s="85">
        <v>14400</v>
      </c>
      <c r="N154" s="85">
        <v>14400</v>
      </c>
      <c r="O154" s="82" t="s">
        <v>60</v>
      </c>
      <c r="P154" s="85">
        <v>0</v>
      </c>
      <c r="Q154" s="85">
        <v>0</v>
      </c>
      <c r="R154" s="85">
        <v>0</v>
      </c>
      <c r="S154" s="82" t="s">
        <v>60</v>
      </c>
      <c r="T154" s="82" t="s">
        <v>60</v>
      </c>
      <c r="U154" s="82"/>
      <c r="V154" s="82" t="s">
        <v>114</v>
      </c>
      <c r="W154" s="82" t="s">
        <v>161</v>
      </c>
      <c r="X154" s="82" t="s">
        <v>60</v>
      </c>
      <c r="Y154" s="82"/>
      <c r="Z154" s="82"/>
      <c r="AA154" s="85">
        <v>14400</v>
      </c>
      <c r="AB154" s="85">
        <v>0</v>
      </c>
      <c r="AC154" s="82"/>
      <c r="AD154" s="82"/>
      <c r="AE154" s="85">
        <v>0</v>
      </c>
      <c r="AF154" s="82"/>
      <c r="AG154" s="85">
        <v>0</v>
      </c>
      <c r="AH154" s="85">
        <v>0</v>
      </c>
      <c r="AI154" s="82"/>
      <c r="AJ154" s="85">
        <v>14400</v>
      </c>
      <c r="AK154" s="82" t="s">
        <v>162</v>
      </c>
      <c r="AL154" s="82" t="s">
        <v>163</v>
      </c>
    </row>
    <row r="155" spans="1:38">
      <c r="A155" s="82">
        <v>2513760</v>
      </c>
      <c r="B155" s="82">
        <v>5420</v>
      </c>
      <c r="C155" s="82" t="s">
        <v>316</v>
      </c>
      <c r="D155" s="82" t="s">
        <v>317</v>
      </c>
      <c r="E155" s="83">
        <v>0</v>
      </c>
      <c r="F155" s="82" t="s">
        <v>159</v>
      </c>
      <c r="G155" s="82" t="s">
        <v>160</v>
      </c>
      <c r="H155" s="82">
        <v>2513760</v>
      </c>
      <c r="I155" s="84">
        <v>45798</v>
      </c>
      <c r="J155" s="84">
        <v>45798</v>
      </c>
      <c r="K155" s="84">
        <v>45799</v>
      </c>
      <c r="L155" s="82">
        <v>1</v>
      </c>
      <c r="M155" s="85">
        <v>9023.6</v>
      </c>
      <c r="N155" s="85">
        <v>9023.6</v>
      </c>
      <c r="O155" s="82" t="s">
        <v>60</v>
      </c>
      <c r="P155" s="85">
        <v>0</v>
      </c>
      <c r="Q155" s="85">
        <v>0</v>
      </c>
      <c r="R155" s="85">
        <v>0</v>
      </c>
      <c r="S155" s="82" t="s">
        <v>60</v>
      </c>
      <c r="T155" s="82" t="s">
        <v>60</v>
      </c>
      <c r="U155" s="82"/>
      <c r="V155" s="82" t="s">
        <v>114</v>
      </c>
      <c r="W155" s="82" t="s">
        <v>161</v>
      </c>
      <c r="X155" s="82" t="s">
        <v>60</v>
      </c>
      <c r="Y155" s="82"/>
      <c r="Z155" s="82"/>
      <c r="AA155" s="85">
        <v>9023.6</v>
      </c>
      <c r="AB155" s="85">
        <v>0</v>
      </c>
      <c r="AC155" s="82"/>
      <c r="AD155" s="82"/>
      <c r="AE155" s="85">
        <v>0</v>
      </c>
      <c r="AF155" s="82"/>
      <c r="AG155" s="85">
        <v>0</v>
      </c>
      <c r="AH155" s="85">
        <v>0</v>
      </c>
      <c r="AI155" s="82"/>
      <c r="AJ155" s="85">
        <v>9023.6</v>
      </c>
      <c r="AK155" s="82" t="s">
        <v>162</v>
      </c>
      <c r="AL155" s="82" t="s">
        <v>163</v>
      </c>
    </row>
    <row r="156" spans="1:38">
      <c r="A156" s="82">
        <v>2536443</v>
      </c>
      <c r="B156" s="82">
        <v>5426</v>
      </c>
      <c r="C156" s="82" t="s">
        <v>318</v>
      </c>
      <c r="D156" s="82" t="s">
        <v>319</v>
      </c>
      <c r="E156" s="83">
        <v>0</v>
      </c>
      <c r="F156" s="82" t="s">
        <v>159</v>
      </c>
      <c r="G156" s="82" t="s">
        <v>160</v>
      </c>
      <c r="H156" s="82">
        <v>2536443</v>
      </c>
      <c r="I156" s="84">
        <v>45780</v>
      </c>
      <c r="J156" s="84">
        <v>45785</v>
      </c>
      <c r="K156" s="84">
        <v>45786</v>
      </c>
      <c r="L156" s="82">
        <v>6</v>
      </c>
      <c r="M156" s="85">
        <v>82049.7</v>
      </c>
      <c r="N156" s="85">
        <v>82049.7</v>
      </c>
      <c r="O156" s="82" t="s">
        <v>60</v>
      </c>
      <c r="P156" s="85">
        <v>0</v>
      </c>
      <c r="Q156" s="85">
        <v>0</v>
      </c>
      <c r="R156" s="85">
        <v>0</v>
      </c>
      <c r="S156" s="82" t="s">
        <v>60</v>
      </c>
      <c r="T156" s="82" t="s">
        <v>60</v>
      </c>
      <c r="U156" s="82"/>
      <c r="V156" s="82" t="s">
        <v>114</v>
      </c>
      <c r="W156" s="82" t="s">
        <v>161</v>
      </c>
      <c r="X156" s="82" t="s">
        <v>60</v>
      </c>
      <c r="Y156" s="82"/>
      <c r="Z156" s="82"/>
      <c r="AA156" s="85">
        <v>82049.7</v>
      </c>
      <c r="AB156" s="85">
        <v>0</v>
      </c>
      <c r="AC156" s="82"/>
      <c r="AD156" s="82"/>
      <c r="AE156" s="85">
        <v>0</v>
      </c>
      <c r="AF156" s="82"/>
      <c r="AG156" s="85">
        <v>0</v>
      </c>
      <c r="AH156" s="85">
        <v>0</v>
      </c>
      <c r="AI156" s="82"/>
      <c r="AJ156" s="85">
        <v>82049.7</v>
      </c>
      <c r="AK156" s="82" t="s">
        <v>162</v>
      </c>
      <c r="AL156" s="82" t="s">
        <v>163</v>
      </c>
    </row>
    <row r="157" spans="1:38">
      <c r="A157" s="82">
        <v>2536468</v>
      </c>
      <c r="B157" s="82">
        <v>5423</v>
      </c>
      <c r="C157" s="82" t="s">
        <v>320</v>
      </c>
      <c r="D157" s="82" t="s">
        <v>321</v>
      </c>
      <c r="E157" s="83">
        <v>0.100339</v>
      </c>
      <c r="F157" s="82" t="s">
        <v>159</v>
      </c>
      <c r="G157" s="82" t="s">
        <v>160</v>
      </c>
      <c r="H157" s="82">
        <v>2536468</v>
      </c>
      <c r="I157" s="84">
        <v>45777</v>
      </c>
      <c r="J157" s="84">
        <v>45786</v>
      </c>
      <c r="K157" s="84">
        <v>45789</v>
      </c>
      <c r="L157" s="82">
        <v>12</v>
      </c>
      <c r="M157" s="85">
        <v>7650</v>
      </c>
      <c r="N157" s="85">
        <v>7650</v>
      </c>
      <c r="O157" s="82" t="s">
        <v>60</v>
      </c>
      <c r="P157" s="85">
        <v>0</v>
      </c>
      <c r="Q157" s="85">
        <v>0</v>
      </c>
      <c r="R157" s="85">
        <v>0</v>
      </c>
      <c r="S157" s="82" t="s">
        <v>60</v>
      </c>
      <c r="T157" s="82" t="s">
        <v>60</v>
      </c>
      <c r="U157" s="82"/>
      <c r="V157" s="82" t="s">
        <v>114</v>
      </c>
      <c r="W157" s="82" t="s">
        <v>161</v>
      </c>
      <c r="X157" s="82" t="s">
        <v>60</v>
      </c>
      <c r="Y157" s="82"/>
      <c r="Z157" s="82"/>
      <c r="AA157" s="85">
        <v>7650</v>
      </c>
      <c r="AB157" s="85">
        <v>0</v>
      </c>
      <c r="AC157" s="82"/>
      <c r="AD157" s="82"/>
      <c r="AE157" s="85">
        <v>0</v>
      </c>
      <c r="AF157" s="82"/>
      <c r="AG157" s="85">
        <v>0</v>
      </c>
      <c r="AH157" s="85">
        <v>0</v>
      </c>
      <c r="AI157" s="82"/>
      <c r="AJ157" s="85">
        <v>7650</v>
      </c>
      <c r="AK157" s="82" t="s">
        <v>167</v>
      </c>
      <c r="AL157" s="82" t="s">
        <v>163</v>
      </c>
    </row>
    <row r="158" spans="1:38">
      <c r="A158" s="82">
        <v>2536469</v>
      </c>
      <c r="B158" s="82">
        <v>5423</v>
      </c>
      <c r="C158" s="82" t="s">
        <v>320</v>
      </c>
      <c r="D158" s="82" t="s">
        <v>321</v>
      </c>
      <c r="E158" s="83">
        <v>0</v>
      </c>
      <c r="F158" s="82" t="s">
        <v>159</v>
      </c>
      <c r="G158" s="82" t="s">
        <v>160</v>
      </c>
      <c r="H158" s="82">
        <v>2536469</v>
      </c>
      <c r="I158" s="84">
        <v>45798</v>
      </c>
      <c r="J158" s="84">
        <v>45798</v>
      </c>
      <c r="K158" s="84">
        <v>45799</v>
      </c>
      <c r="L158" s="82">
        <v>1</v>
      </c>
      <c r="M158" s="85">
        <v>7650</v>
      </c>
      <c r="N158" s="85">
        <v>7650</v>
      </c>
      <c r="O158" s="82" t="s">
        <v>60</v>
      </c>
      <c r="P158" s="85">
        <v>0</v>
      </c>
      <c r="Q158" s="85">
        <v>0</v>
      </c>
      <c r="R158" s="85">
        <v>0</v>
      </c>
      <c r="S158" s="82" t="s">
        <v>60</v>
      </c>
      <c r="T158" s="82" t="s">
        <v>60</v>
      </c>
      <c r="U158" s="82"/>
      <c r="V158" s="82" t="s">
        <v>114</v>
      </c>
      <c r="W158" s="82" t="s">
        <v>161</v>
      </c>
      <c r="X158" s="82" t="s">
        <v>60</v>
      </c>
      <c r="Y158" s="82"/>
      <c r="Z158" s="82"/>
      <c r="AA158" s="85">
        <v>7650</v>
      </c>
      <c r="AB158" s="85">
        <v>0</v>
      </c>
      <c r="AC158" s="82"/>
      <c r="AD158" s="82"/>
      <c r="AE158" s="85">
        <v>0</v>
      </c>
      <c r="AF158" s="82"/>
      <c r="AG158" s="85">
        <v>0</v>
      </c>
      <c r="AH158" s="85">
        <v>0</v>
      </c>
      <c r="AI158" s="82"/>
      <c r="AJ158" s="85">
        <v>7650</v>
      </c>
      <c r="AK158" s="82" t="s">
        <v>162</v>
      </c>
      <c r="AL158" s="82" t="s">
        <v>163</v>
      </c>
    </row>
    <row r="159" spans="1:38">
      <c r="A159" s="82">
        <v>2554014</v>
      </c>
      <c r="B159" s="82">
        <v>5434</v>
      </c>
      <c r="C159" s="82" t="s">
        <v>322</v>
      </c>
      <c r="D159" s="82" t="s">
        <v>323</v>
      </c>
      <c r="E159" s="83">
        <v>0</v>
      </c>
      <c r="F159" s="82" t="s">
        <v>159</v>
      </c>
      <c r="G159" s="82" t="s">
        <v>160</v>
      </c>
      <c r="H159" s="82">
        <v>2554014</v>
      </c>
      <c r="I159" s="84">
        <v>45801</v>
      </c>
      <c r="J159" s="84">
        <v>45804</v>
      </c>
      <c r="K159" s="84">
        <v>45805</v>
      </c>
      <c r="L159" s="82">
        <v>4</v>
      </c>
      <c r="M159" s="85">
        <v>26110</v>
      </c>
      <c r="N159" s="85">
        <v>26110</v>
      </c>
      <c r="O159" s="82" t="s">
        <v>60</v>
      </c>
      <c r="P159" s="85">
        <v>0</v>
      </c>
      <c r="Q159" s="85">
        <v>0</v>
      </c>
      <c r="R159" s="85">
        <v>0</v>
      </c>
      <c r="S159" s="82" t="s">
        <v>60</v>
      </c>
      <c r="T159" s="82" t="s">
        <v>60</v>
      </c>
      <c r="U159" s="82"/>
      <c r="V159" s="82" t="s">
        <v>114</v>
      </c>
      <c r="W159" s="82" t="s">
        <v>161</v>
      </c>
      <c r="X159" s="82" t="s">
        <v>60</v>
      </c>
      <c r="Y159" s="82"/>
      <c r="Z159" s="82"/>
      <c r="AA159" s="85">
        <v>26110</v>
      </c>
      <c r="AB159" s="85">
        <v>0</v>
      </c>
      <c r="AC159" s="82"/>
      <c r="AD159" s="82"/>
      <c r="AE159" s="85">
        <v>0</v>
      </c>
      <c r="AF159" s="82"/>
      <c r="AG159" s="85">
        <v>0</v>
      </c>
      <c r="AH159" s="85">
        <v>0</v>
      </c>
      <c r="AI159" s="82"/>
      <c r="AJ159" s="85">
        <v>26110</v>
      </c>
      <c r="AK159" s="82" t="s">
        <v>162</v>
      </c>
      <c r="AL159" s="82" t="s">
        <v>163</v>
      </c>
    </row>
    <row r="160" spans="1:38">
      <c r="A160" s="82">
        <v>2568023</v>
      </c>
      <c r="B160" s="82">
        <v>5429</v>
      </c>
      <c r="C160" s="82" t="s">
        <v>84</v>
      </c>
      <c r="D160" s="82" t="s">
        <v>324</v>
      </c>
      <c r="E160" s="83">
        <v>0</v>
      </c>
      <c r="F160" s="82" t="s">
        <v>159</v>
      </c>
      <c r="G160" s="82" t="s">
        <v>160</v>
      </c>
      <c r="H160" s="82">
        <v>2568023</v>
      </c>
      <c r="I160" s="84">
        <v>45807</v>
      </c>
      <c r="J160" s="84">
        <v>45807</v>
      </c>
      <c r="K160" s="84">
        <v>45807</v>
      </c>
      <c r="L160" s="82">
        <v>0</v>
      </c>
      <c r="M160" s="85">
        <v>78552</v>
      </c>
      <c r="N160" s="85">
        <v>78552</v>
      </c>
      <c r="O160" s="82" t="s">
        <v>60</v>
      </c>
      <c r="P160" s="85">
        <v>0</v>
      </c>
      <c r="Q160" s="85">
        <v>0</v>
      </c>
      <c r="R160" s="85">
        <v>0</v>
      </c>
      <c r="S160" s="82" t="s">
        <v>60</v>
      </c>
      <c r="T160" s="82" t="s">
        <v>60</v>
      </c>
      <c r="U160" s="82"/>
      <c r="V160" s="82" t="s">
        <v>114</v>
      </c>
      <c r="W160" s="82" t="s">
        <v>161</v>
      </c>
      <c r="X160" s="82" t="s">
        <v>60</v>
      </c>
      <c r="Y160" s="82"/>
      <c r="Z160" s="82"/>
      <c r="AA160" s="85">
        <v>78552</v>
      </c>
      <c r="AB160" s="85">
        <v>0</v>
      </c>
      <c r="AC160" s="82"/>
      <c r="AD160" s="82"/>
      <c r="AE160" s="85">
        <v>0</v>
      </c>
      <c r="AF160" s="82"/>
      <c r="AG160" s="85">
        <v>0</v>
      </c>
      <c r="AH160" s="85">
        <v>0</v>
      </c>
      <c r="AI160" s="82"/>
      <c r="AJ160" s="85">
        <v>78552</v>
      </c>
      <c r="AK160" s="82" t="s">
        <v>162</v>
      </c>
      <c r="AL160" s="82" t="s">
        <v>163</v>
      </c>
    </row>
    <row r="161" spans="1:38">
      <c r="A161" s="82">
        <v>2568046</v>
      </c>
      <c r="B161" s="82">
        <v>5435</v>
      </c>
      <c r="C161" s="82" t="s">
        <v>325</v>
      </c>
      <c r="D161" s="82" t="s">
        <v>326</v>
      </c>
      <c r="E161" s="83">
        <v>0</v>
      </c>
      <c r="F161" s="82" t="s">
        <v>159</v>
      </c>
      <c r="G161" s="82" t="s">
        <v>160</v>
      </c>
      <c r="H161" s="82">
        <v>2568046</v>
      </c>
      <c r="I161" s="84">
        <v>45807</v>
      </c>
      <c r="J161" s="84">
        <v>45807</v>
      </c>
      <c r="K161" s="84">
        <v>45807</v>
      </c>
      <c r="L161" s="82">
        <v>0</v>
      </c>
      <c r="M161" s="85">
        <v>7650</v>
      </c>
      <c r="N161" s="85">
        <v>7650</v>
      </c>
      <c r="O161" s="82" t="s">
        <v>60</v>
      </c>
      <c r="P161" s="85">
        <v>0</v>
      </c>
      <c r="Q161" s="85">
        <v>0</v>
      </c>
      <c r="R161" s="85">
        <v>0</v>
      </c>
      <c r="S161" s="82" t="s">
        <v>60</v>
      </c>
      <c r="T161" s="82" t="s">
        <v>60</v>
      </c>
      <c r="U161" s="82"/>
      <c r="V161" s="82" t="s">
        <v>114</v>
      </c>
      <c r="W161" s="82" t="s">
        <v>161</v>
      </c>
      <c r="X161" s="82" t="s">
        <v>60</v>
      </c>
      <c r="Y161" s="82"/>
      <c r="Z161" s="82"/>
      <c r="AA161" s="85">
        <v>7650</v>
      </c>
      <c r="AB161" s="85">
        <v>0</v>
      </c>
      <c r="AC161" s="82"/>
      <c r="AD161" s="82"/>
      <c r="AE161" s="85">
        <v>0</v>
      </c>
      <c r="AF161" s="82"/>
      <c r="AG161" s="85">
        <v>0</v>
      </c>
      <c r="AH161" s="85">
        <v>0</v>
      </c>
      <c r="AI161" s="82"/>
      <c r="AJ161" s="85">
        <v>7650</v>
      </c>
      <c r="AK161" s="82" t="s">
        <v>162</v>
      </c>
      <c r="AL161" s="82" t="s">
        <v>163</v>
      </c>
    </row>
    <row r="162" spans="1:38">
      <c r="A162" s="82">
        <v>2540210</v>
      </c>
      <c r="B162" s="82">
        <v>6396</v>
      </c>
      <c r="C162" s="82" t="s">
        <v>220</v>
      </c>
      <c r="D162" s="82" t="s">
        <v>221</v>
      </c>
      <c r="E162" s="83">
        <v>0.1003</v>
      </c>
      <c r="F162" s="82" t="s">
        <v>159</v>
      </c>
      <c r="G162" s="82" t="s">
        <v>160</v>
      </c>
      <c r="H162" s="82">
        <v>2414506</v>
      </c>
      <c r="I162" s="84">
        <v>45798</v>
      </c>
      <c r="J162" s="84">
        <v>45797</v>
      </c>
      <c r="K162" s="84">
        <v>45798</v>
      </c>
      <c r="L162" s="82">
        <v>0</v>
      </c>
      <c r="M162" s="85">
        <v>3151.92</v>
      </c>
      <c r="N162" s="85">
        <v>3151.08</v>
      </c>
      <c r="O162" s="82" t="s">
        <v>60</v>
      </c>
      <c r="P162" s="85">
        <v>0</v>
      </c>
      <c r="Q162" s="85">
        <v>0</v>
      </c>
      <c r="R162" s="85">
        <v>0</v>
      </c>
      <c r="S162" s="82" t="s">
        <v>60</v>
      </c>
      <c r="T162" s="82" t="s">
        <v>60</v>
      </c>
      <c r="U162" s="82"/>
      <c r="V162" s="82" t="s">
        <v>114</v>
      </c>
      <c r="W162" s="82" t="s">
        <v>161</v>
      </c>
      <c r="X162" s="82" t="s">
        <v>60</v>
      </c>
      <c r="Y162" s="82"/>
      <c r="Z162" s="82"/>
      <c r="AA162" s="85">
        <v>911.72695614101883</v>
      </c>
      <c r="AB162" s="85">
        <v>2239.353043858981</v>
      </c>
      <c r="AC162" s="85">
        <v>0</v>
      </c>
      <c r="AD162" s="85">
        <v>0</v>
      </c>
      <c r="AE162" s="85">
        <v>0</v>
      </c>
      <c r="AF162" s="85">
        <v>0</v>
      </c>
      <c r="AG162" s="85">
        <v>0</v>
      </c>
      <c r="AH162" s="85">
        <v>0</v>
      </c>
      <c r="AI162" s="85">
        <v>0</v>
      </c>
      <c r="AJ162" s="85">
        <v>3151.08</v>
      </c>
      <c r="AK162" s="82" t="s">
        <v>162</v>
      </c>
      <c r="AL162" s="82" t="s">
        <v>163</v>
      </c>
    </row>
    <row r="163" spans="1:38">
      <c r="A163" s="82">
        <v>2540210</v>
      </c>
      <c r="B163" s="82">
        <v>6396</v>
      </c>
      <c r="C163" s="82" t="s">
        <v>220</v>
      </c>
      <c r="D163" s="82" t="s">
        <v>221</v>
      </c>
      <c r="E163" s="83">
        <v>0.1003</v>
      </c>
      <c r="F163" s="82" t="s">
        <v>159</v>
      </c>
      <c r="G163" s="82" t="s">
        <v>160</v>
      </c>
      <c r="H163" s="82">
        <v>2414507</v>
      </c>
      <c r="I163" s="84">
        <v>45829</v>
      </c>
      <c r="J163" s="84">
        <v>45797</v>
      </c>
      <c r="K163" s="84">
        <v>45798</v>
      </c>
      <c r="L163" s="82">
        <v>-31</v>
      </c>
      <c r="M163" s="85">
        <v>3151.92</v>
      </c>
      <c r="N163" s="85">
        <v>3126.08</v>
      </c>
      <c r="O163" s="82" t="s">
        <v>60</v>
      </c>
      <c r="P163" s="85">
        <v>0</v>
      </c>
      <c r="Q163" s="85">
        <v>0</v>
      </c>
      <c r="R163" s="85">
        <v>0</v>
      </c>
      <c r="S163" s="82" t="s">
        <v>60</v>
      </c>
      <c r="T163" s="82" t="s">
        <v>60</v>
      </c>
      <c r="U163" s="82"/>
      <c r="V163" s="82" t="s">
        <v>115</v>
      </c>
      <c r="W163" s="82" t="s">
        <v>161</v>
      </c>
      <c r="X163" s="82" t="s">
        <v>60</v>
      </c>
      <c r="Y163" s="82"/>
      <c r="Z163" s="82"/>
      <c r="AA163" s="85">
        <v>912.06095586182391</v>
      </c>
      <c r="AB163" s="85">
        <v>2214.019044138176</v>
      </c>
      <c r="AC163" s="85">
        <v>0</v>
      </c>
      <c r="AD163" s="85">
        <v>0</v>
      </c>
      <c r="AE163" s="85">
        <v>0</v>
      </c>
      <c r="AF163" s="85">
        <v>0</v>
      </c>
      <c r="AG163" s="85">
        <v>0</v>
      </c>
      <c r="AH163" s="85">
        <v>0</v>
      </c>
      <c r="AI163" s="85">
        <v>0</v>
      </c>
      <c r="AJ163" s="85">
        <v>3126.08</v>
      </c>
      <c r="AK163" s="82" t="s">
        <v>40</v>
      </c>
      <c r="AL163" s="82" t="s">
        <v>163</v>
      </c>
    </row>
    <row r="164" spans="1:38">
      <c r="A164" s="82">
        <v>2540210</v>
      </c>
      <c r="B164" s="82">
        <v>6396</v>
      </c>
      <c r="C164" s="82" t="s">
        <v>220</v>
      </c>
      <c r="D164" s="82" t="s">
        <v>221</v>
      </c>
      <c r="E164" s="83">
        <v>0.1003</v>
      </c>
      <c r="F164" s="82" t="s">
        <v>159</v>
      </c>
      <c r="G164" s="82" t="s">
        <v>160</v>
      </c>
      <c r="H164" s="82">
        <v>2414508</v>
      </c>
      <c r="I164" s="84">
        <v>45859</v>
      </c>
      <c r="J164" s="84">
        <v>45797</v>
      </c>
      <c r="K164" s="84">
        <v>45798</v>
      </c>
      <c r="L164" s="82">
        <v>-61</v>
      </c>
      <c r="M164" s="85">
        <v>3151.92</v>
      </c>
      <c r="N164" s="85">
        <v>3101.2799999999997</v>
      </c>
      <c r="O164" s="82" t="s">
        <v>60</v>
      </c>
      <c r="P164" s="85">
        <v>0</v>
      </c>
      <c r="Q164" s="85">
        <v>0</v>
      </c>
      <c r="R164" s="85">
        <v>0</v>
      </c>
      <c r="S164" s="82" t="s">
        <v>60</v>
      </c>
      <c r="T164" s="82" t="s">
        <v>60</v>
      </c>
      <c r="U164" s="82"/>
      <c r="V164" s="82" t="s">
        <v>115</v>
      </c>
      <c r="W164" s="82" t="s">
        <v>161</v>
      </c>
      <c r="X164" s="82" t="s">
        <v>60</v>
      </c>
      <c r="Y164" s="82"/>
      <c r="Z164" s="82"/>
      <c r="AA164" s="85">
        <v>912.40162948298178</v>
      </c>
      <c r="AB164" s="85">
        <v>2188.8783705170181</v>
      </c>
      <c r="AC164" s="85">
        <v>0</v>
      </c>
      <c r="AD164" s="85">
        <v>0</v>
      </c>
      <c r="AE164" s="85">
        <v>0</v>
      </c>
      <c r="AF164" s="85">
        <v>0</v>
      </c>
      <c r="AG164" s="85">
        <v>0</v>
      </c>
      <c r="AH164" s="85">
        <v>0</v>
      </c>
      <c r="AI164" s="85">
        <v>0</v>
      </c>
      <c r="AJ164" s="85">
        <v>3101.2799999999997</v>
      </c>
      <c r="AK164" s="82" t="s">
        <v>41</v>
      </c>
      <c r="AL164" s="82" t="s">
        <v>163</v>
      </c>
    </row>
    <row r="165" spans="1:38">
      <c r="A165" s="82">
        <v>2540210</v>
      </c>
      <c r="B165" s="82">
        <v>6396</v>
      </c>
      <c r="C165" s="82" t="s">
        <v>220</v>
      </c>
      <c r="D165" s="82" t="s">
        <v>221</v>
      </c>
      <c r="E165" s="83">
        <v>0.1003</v>
      </c>
      <c r="F165" s="82" t="s">
        <v>159</v>
      </c>
      <c r="G165" s="82" t="s">
        <v>160</v>
      </c>
      <c r="H165" s="82">
        <v>2414509</v>
      </c>
      <c r="I165" s="84">
        <v>45890</v>
      </c>
      <c r="J165" s="84">
        <v>45797</v>
      </c>
      <c r="K165" s="84">
        <v>45798</v>
      </c>
      <c r="L165" s="82">
        <v>-92</v>
      </c>
      <c r="M165" s="85">
        <v>3151.92</v>
      </c>
      <c r="N165" s="85">
        <v>3076.6799999999994</v>
      </c>
      <c r="O165" s="82" t="s">
        <v>60</v>
      </c>
      <c r="P165" s="85">
        <v>0</v>
      </c>
      <c r="Q165" s="85">
        <v>0</v>
      </c>
      <c r="R165" s="85">
        <v>0</v>
      </c>
      <c r="S165" s="82" t="s">
        <v>60</v>
      </c>
      <c r="T165" s="82" t="s">
        <v>60</v>
      </c>
      <c r="U165" s="82"/>
      <c r="V165" s="82" t="s">
        <v>115</v>
      </c>
      <c r="W165" s="82" t="s">
        <v>161</v>
      </c>
      <c r="X165" s="82" t="s">
        <v>60</v>
      </c>
      <c r="Y165" s="82"/>
      <c r="Z165" s="82"/>
      <c r="AA165" s="85">
        <v>912.72926787481913</v>
      </c>
      <c r="AB165" s="85">
        <v>2163.9507321251804</v>
      </c>
      <c r="AC165" s="85">
        <v>0</v>
      </c>
      <c r="AD165" s="85">
        <v>0</v>
      </c>
      <c r="AE165" s="85">
        <v>0</v>
      </c>
      <c r="AF165" s="85">
        <v>0</v>
      </c>
      <c r="AG165" s="85">
        <v>0</v>
      </c>
      <c r="AH165" s="85">
        <v>0</v>
      </c>
      <c r="AI165" s="85">
        <v>0</v>
      </c>
      <c r="AJ165" s="85">
        <v>3076.6799999999994</v>
      </c>
      <c r="AK165" s="82" t="s">
        <v>42</v>
      </c>
      <c r="AL165" s="82" t="s">
        <v>163</v>
      </c>
    </row>
    <row r="166" spans="1:38">
      <c r="A166" s="82">
        <v>2540210</v>
      </c>
      <c r="B166" s="82">
        <v>6396</v>
      </c>
      <c r="C166" s="82" t="s">
        <v>220</v>
      </c>
      <c r="D166" s="82" t="s">
        <v>221</v>
      </c>
      <c r="E166" s="83">
        <v>0.1003</v>
      </c>
      <c r="F166" s="82" t="s">
        <v>159</v>
      </c>
      <c r="G166" s="82" t="s">
        <v>160</v>
      </c>
      <c r="H166" s="82">
        <v>2414510</v>
      </c>
      <c r="I166" s="84">
        <v>45921</v>
      </c>
      <c r="J166" s="84">
        <v>45797</v>
      </c>
      <c r="K166" s="84">
        <v>45798</v>
      </c>
      <c r="L166" s="82">
        <v>-123</v>
      </c>
      <c r="M166" s="85">
        <v>3151.92</v>
      </c>
      <c r="N166" s="85">
        <v>3052.27</v>
      </c>
      <c r="O166" s="82" t="s">
        <v>60</v>
      </c>
      <c r="P166" s="85">
        <v>0</v>
      </c>
      <c r="Q166" s="85">
        <v>0</v>
      </c>
      <c r="R166" s="85">
        <v>0</v>
      </c>
      <c r="S166" s="82" t="s">
        <v>60</v>
      </c>
      <c r="T166" s="82" t="s">
        <v>60</v>
      </c>
      <c r="U166" s="82"/>
      <c r="V166" s="82" t="s">
        <v>115</v>
      </c>
      <c r="W166" s="82" t="s">
        <v>161</v>
      </c>
      <c r="X166" s="82" t="s">
        <v>60</v>
      </c>
      <c r="Y166" s="82"/>
      <c r="Z166" s="82"/>
      <c r="AA166" s="85">
        <v>913.0508681057895</v>
      </c>
      <c r="AB166" s="85">
        <v>2139.2191318942105</v>
      </c>
      <c r="AC166" s="85">
        <v>0</v>
      </c>
      <c r="AD166" s="85">
        <v>0</v>
      </c>
      <c r="AE166" s="85">
        <v>0</v>
      </c>
      <c r="AF166" s="85">
        <v>0</v>
      </c>
      <c r="AG166" s="85">
        <v>0</v>
      </c>
      <c r="AH166" s="85">
        <v>0</v>
      </c>
      <c r="AI166" s="85">
        <v>0</v>
      </c>
      <c r="AJ166" s="85">
        <v>3052.27</v>
      </c>
      <c r="AK166" s="82" t="s">
        <v>43</v>
      </c>
      <c r="AL166" s="82" t="s">
        <v>163</v>
      </c>
    </row>
    <row r="167" spans="1:38">
      <c r="A167" s="82">
        <v>2540210</v>
      </c>
      <c r="B167" s="82">
        <v>6396</v>
      </c>
      <c r="C167" s="82" t="s">
        <v>220</v>
      </c>
      <c r="D167" s="82" t="s">
        <v>221</v>
      </c>
      <c r="E167" s="83">
        <v>0.1003</v>
      </c>
      <c r="F167" s="82" t="s">
        <v>159</v>
      </c>
      <c r="G167" s="82" t="s">
        <v>160</v>
      </c>
      <c r="H167" s="82">
        <v>2414511</v>
      </c>
      <c r="I167" s="84">
        <v>45951</v>
      </c>
      <c r="J167" s="84">
        <v>45797</v>
      </c>
      <c r="K167" s="84">
        <v>45798</v>
      </c>
      <c r="L167" s="82">
        <v>-153</v>
      </c>
      <c r="M167" s="85">
        <v>3151.92</v>
      </c>
      <c r="N167" s="85">
        <v>3028.05</v>
      </c>
      <c r="O167" s="82" t="s">
        <v>60</v>
      </c>
      <c r="P167" s="85">
        <v>0</v>
      </c>
      <c r="Q167" s="85">
        <v>0</v>
      </c>
      <c r="R167" s="85">
        <v>0</v>
      </c>
      <c r="S167" s="82" t="s">
        <v>60</v>
      </c>
      <c r="T167" s="82" t="s">
        <v>60</v>
      </c>
      <c r="U167" s="82"/>
      <c r="V167" s="82" t="s">
        <v>115</v>
      </c>
      <c r="W167" s="82" t="s">
        <v>161</v>
      </c>
      <c r="X167" s="82" t="s">
        <v>60</v>
      </c>
      <c r="Y167" s="82"/>
      <c r="Z167" s="82"/>
      <c r="AA167" s="85">
        <v>913.38566254854186</v>
      </c>
      <c r="AB167" s="85">
        <v>2114.6643374514583</v>
      </c>
      <c r="AC167" s="85">
        <v>0</v>
      </c>
      <c r="AD167" s="85">
        <v>0</v>
      </c>
      <c r="AE167" s="85">
        <v>0</v>
      </c>
      <c r="AF167" s="85">
        <v>0</v>
      </c>
      <c r="AG167" s="85">
        <v>0</v>
      </c>
      <c r="AH167" s="85">
        <v>0</v>
      </c>
      <c r="AI167" s="85">
        <v>0</v>
      </c>
      <c r="AJ167" s="85">
        <v>3028.05</v>
      </c>
      <c r="AK167" s="82" t="s">
        <v>44</v>
      </c>
      <c r="AL167" s="82" t="s">
        <v>163</v>
      </c>
    </row>
    <row r="168" spans="1:38">
      <c r="A168" s="82">
        <v>2540210</v>
      </c>
      <c r="B168" s="82">
        <v>6396</v>
      </c>
      <c r="C168" s="82" t="s">
        <v>220</v>
      </c>
      <c r="D168" s="82" t="s">
        <v>221</v>
      </c>
      <c r="E168" s="83">
        <v>0.1003</v>
      </c>
      <c r="F168" s="82" t="s">
        <v>159</v>
      </c>
      <c r="G168" s="82" t="s">
        <v>160</v>
      </c>
      <c r="H168" s="82">
        <v>2414650</v>
      </c>
      <c r="I168" s="84">
        <v>50181</v>
      </c>
      <c r="J168" s="84">
        <v>45797</v>
      </c>
      <c r="K168" s="84">
        <v>45798</v>
      </c>
      <c r="L168" s="82">
        <v>-4383</v>
      </c>
      <c r="M168" s="85">
        <v>3151.92</v>
      </c>
      <c r="N168" s="85">
        <v>1000.7499999999999</v>
      </c>
      <c r="O168" s="82" t="s">
        <v>60</v>
      </c>
      <c r="P168" s="85">
        <v>0</v>
      </c>
      <c r="Q168" s="85">
        <v>0</v>
      </c>
      <c r="R168" s="85">
        <v>0</v>
      </c>
      <c r="S168" s="82" t="s">
        <v>60</v>
      </c>
      <c r="T168" s="82" t="s">
        <v>60</v>
      </c>
      <c r="U168" s="82"/>
      <c r="V168" s="82" t="s">
        <v>115</v>
      </c>
      <c r="W168" s="82" t="s">
        <v>161</v>
      </c>
      <c r="X168" s="82" t="s">
        <v>60</v>
      </c>
      <c r="Y168" s="82"/>
      <c r="Z168" s="82"/>
      <c r="AA168" s="85">
        <v>940.72570131856128</v>
      </c>
      <c r="AB168" s="85">
        <v>60.024298681438616</v>
      </c>
      <c r="AC168" s="85">
        <v>0</v>
      </c>
      <c r="AD168" s="85">
        <v>0</v>
      </c>
      <c r="AE168" s="85">
        <v>0</v>
      </c>
      <c r="AF168" s="85">
        <v>0</v>
      </c>
      <c r="AG168" s="85">
        <v>0</v>
      </c>
      <c r="AH168" s="85">
        <v>0</v>
      </c>
      <c r="AI168" s="85">
        <v>0</v>
      </c>
      <c r="AJ168" s="85">
        <v>1000.7499999999999</v>
      </c>
      <c r="AK168" s="82" t="s">
        <v>173</v>
      </c>
      <c r="AL168" s="82" t="s">
        <v>163</v>
      </c>
    </row>
    <row r="169" spans="1:38">
      <c r="A169" s="82">
        <v>2540210</v>
      </c>
      <c r="B169" s="82">
        <v>6396</v>
      </c>
      <c r="C169" s="82" t="s">
        <v>220</v>
      </c>
      <c r="D169" s="82" t="s">
        <v>221</v>
      </c>
      <c r="E169" s="83">
        <v>0.1003</v>
      </c>
      <c r="F169" s="82" t="s">
        <v>159</v>
      </c>
      <c r="G169" s="82" t="s">
        <v>160</v>
      </c>
      <c r="H169" s="82">
        <v>2414651</v>
      </c>
      <c r="I169" s="84">
        <v>50212</v>
      </c>
      <c r="J169" s="84">
        <v>45797</v>
      </c>
      <c r="K169" s="84">
        <v>45798</v>
      </c>
      <c r="L169" s="82">
        <v>-4414</v>
      </c>
      <c r="M169" s="85">
        <v>3151.92</v>
      </c>
      <c r="N169" s="85">
        <v>992.80999999999983</v>
      </c>
      <c r="O169" s="82" t="s">
        <v>60</v>
      </c>
      <c r="P169" s="85">
        <v>0</v>
      </c>
      <c r="Q169" s="85">
        <v>0</v>
      </c>
      <c r="R169" s="85">
        <v>0</v>
      </c>
      <c r="S169" s="82" t="s">
        <v>60</v>
      </c>
      <c r="T169" s="82" t="s">
        <v>60</v>
      </c>
      <c r="U169" s="82"/>
      <c r="V169" s="82" t="s">
        <v>115</v>
      </c>
      <c r="W169" s="82" t="s">
        <v>161</v>
      </c>
      <c r="X169" s="82" t="s">
        <v>60</v>
      </c>
      <c r="Y169" s="82"/>
      <c r="Z169" s="82"/>
      <c r="AA169" s="85">
        <v>940.83419537932423</v>
      </c>
      <c r="AB169" s="85">
        <v>51.975804620675646</v>
      </c>
      <c r="AC169" s="85">
        <v>0</v>
      </c>
      <c r="AD169" s="85">
        <v>0</v>
      </c>
      <c r="AE169" s="85">
        <v>0</v>
      </c>
      <c r="AF169" s="85">
        <v>0</v>
      </c>
      <c r="AG169" s="85">
        <v>0</v>
      </c>
      <c r="AH169" s="85">
        <v>0</v>
      </c>
      <c r="AI169" s="85">
        <v>0</v>
      </c>
      <c r="AJ169" s="85">
        <v>992.80999999999983</v>
      </c>
      <c r="AK169" s="82" t="s">
        <v>173</v>
      </c>
      <c r="AL169" s="82" t="s">
        <v>163</v>
      </c>
    </row>
    <row r="170" spans="1:38">
      <c r="A170" s="82">
        <v>2540210</v>
      </c>
      <c r="B170" s="82">
        <v>6396</v>
      </c>
      <c r="C170" s="82" t="s">
        <v>220</v>
      </c>
      <c r="D170" s="82" t="s">
        <v>221</v>
      </c>
      <c r="E170" s="83">
        <v>0.1003</v>
      </c>
      <c r="F170" s="82" t="s">
        <v>159</v>
      </c>
      <c r="G170" s="82" t="s">
        <v>160</v>
      </c>
      <c r="H170" s="82">
        <v>2414652</v>
      </c>
      <c r="I170" s="84">
        <v>50242</v>
      </c>
      <c r="J170" s="84">
        <v>45797</v>
      </c>
      <c r="K170" s="84">
        <v>45798</v>
      </c>
      <c r="L170" s="82">
        <v>-4444</v>
      </c>
      <c r="M170" s="85">
        <v>3151.92</v>
      </c>
      <c r="N170" s="85">
        <v>984.94000000000017</v>
      </c>
      <c r="O170" s="82" t="s">
        <v>60</v>
      </c>
      <c r="P170" s="85">
        <v>0</v>
      </c>
      <c r="Q170" s="85">
        <v>0</v>
      </c>
      <c r="R170" s="85">
        <v>0</v>
      </c>
      <c r="S170" s="82" t="s">
        <v>60</v>
      </c>
      <c r="T170" s="82" t="s">
        <v>60</v>
      </c>
      <c r="U170" s="82"/>
      <c r="V170" s="82" t="s">
        <v>115</v>
      </c>
      <c r="W170" s="82" t="s">
        <v>161</v>
      </c>
      <c r="X170" s="82" t="s">
        <v>60</v>
      </c>
      <c r="Y170" s="82"/>
      <c r="Z170" s="82"/>
      <c r="AA170" s="85">
        <v>940.94468838041587</v>
      </c>
      <c r="AB170" s="85">
        <v>43.995311619584257</v>
      </c>
      <c r="AC170" s="85">
        <v>0</v>
      </c>
      <c r="AD170" s="85">
        <v>0</v>
      </c>
      <c r="AE170" s="85">
        <v>0</v>
      </c>
      <c r="AF170" s="85">
        <v>0</v>
      </c>
      <c r="AG170" s="85">
        <v>0</v>
      </c>
      <c r="AH170" s="85">
        <v>0</v>
      </c>
      <c r="AI170" s="85">
        <v>0</v>
      </c>
      <c r="AJ170" s="85">
        <v>984.94000000000017</v>
      </c>
      <c r="AK170" s="82" t="s">
        <v>173</v>
      </c>
      <c r="AL170" s="82" t="s">
        <v>163</v>
      </c>
    </row>
    <row r="171" spans="1:38">
      <c r="A171" s="82">
        <v>2540210</v>
      </c>
      <c r="B171" s="82">
        <v>6396</v>
      </c>
      <c r="C171" s="82" t="s">
        <v>220</v>
      </c>
      <c r="D171" s="82" t="s">
        <v>221</v>
      </c>
      <c r="E171" s="83">
        <v>0.1003</v>
      </c>
      <c r="F171" s="82" t="s">
        <v>159</v>
      </c>
      <c r="G171" s="82" t="s">
        <v>160</v>
      </c>
      <c r="H171" s="82">
        <v>2414653</v>
      </c>
      <c r="I171" s="84">
        <v>50273</v>
      </c>
      <c r="J171" s="84">
        <v>45797</v>
      </c>
      <c r="K171" s="84">
        <v>45798</v>
      </c>
      <c r="L171" s="82">
        <v>-4475</v>
      </c>
      <c r="M171" s="85">
        <v>3151.92</v>
      </c>
      <c r="N171" s="85">
        <v>977.12</v>
      </c>
      <c r="O171" s="82" t="s">
        <v>60</v>
      </c>
      <c r="P171" s="85">
        <v>0</v>
      </c>
      <c r="Q171" s="85">
        <v>0</v>
      </c>
      <c r="R171" s="85">
        <v>0</v>
      </c>
      <c r="S171" s="82" t="s">
        <v>60</v>
      </c>
      <c r="T171" s="82" t="s">
        <v>60</v>
      </c>
      <c r="U171" s="82"/>
      <c r="V171" s="82" t="s">
        <v>115</v>
      </c>
      <c r="W171" s="82" t="s">
        <v>161</v>
      </c>
      <c r="X171" s="82" t="s">
        <v>60</v>
      </c>
      <c r="Y171" s="82"/>
      <c r="Z171" s="82"/>
      <c r="AA171" s="85">
        <v>941.04748445392011</v>
      </c>
      <c r="AB171" s="85">
        <v>36.072515546079849</v>
      </c>
      <c r="AC171" s="85">
        <v>0</v>
      </c>
      <c r="AD171" s="85">
        <v>0</v>
      </c>
      <c r="AE171" s="85">
        <v>0</v>
      </c>
      <c r="AF171" s="85">
        <v>0</v>
      </c>
      <c r="AG171" s="85">
        <v>0</v>
      </c>
      <c r="AH171" s="85">
        <v>0</v>
      </c>
      <c r="AI171" s="85">
        <v>0</v>
      </c>
      <c r="AJ171" s="85">
        <v>977.12</v>
      </c>
      <c r="AK171" s="82" t="s">
        <v>173</v>
      </c>
      <c r="AL171" s="82" t="s">
        <v>163</v>
      </c>
    </row>
    <row r="172" spans="1:38">
      <c r="A172" s="82">
        <v>2540210</v>
      </c>
      <c r="B172" s="82">
        <v>6396</v>
      </c>
      <c r="C172" s="82" t="s">
        <v>220</v>
      </c>
      <c r="D172" s="82" t="s">
        <v>221</v>
      </c>
      <c r="E172" s="83">
        <v>0.1003</v>
      </c>
      <c r="F172" s="82" t="s">
        <v>159</v>
      </c>
      <c r="G172" s="82" t="s">
        <v>160</v>
      </c>
      <c r="H172" s="82">
        <v>2414654</v>
      </c>
      <c r="I172" s="84">
        <v>50304</v>
      </c>
      <c r="J172" s="84">
        <v>45797</v>
      </c>
      <c r="K172" s="84">
        <v>45798</v>
      </c>
      <c r="L172" s="82">
        <v>-4506</v>
      </c>
      <c r="M172" s="85">
        <v>3151.92</v>
      </c>
      <c r="N172" s="85">
        <v>969.36999999999989</v>
      </c>
      <c r="O172" s="82" t="s">
        <v>60</v>
      </c>
      <c r="P172" s="85">
        <v>0</v>
      </c>
      <c r="Q172" s="85">
        <v>0</v>
      </c>
      <c r="R172" s="85">
        <v>0</v>
      </c>
      <c r="S172" s="82" t="s">
        <v>60</v>
      </c>
      <c r="T172" s="82" t="s">
        <v>60</v>
      </c>
      <c r="U172" s="82"/>
      <c r="V172" s="82" t="s">
        <v>115</v>
      </c>
      <c r="W172" s="82" t="s">
        <v>161</v>
      </c>
      <c r="X172" s="82" t="s">
        <v>60</v>
      </c>
      <c r="Y172" s="82"/>
      <c r="Z172" s="82"/>
      <c r="AA172" s="85">
        <v>941.15852569227638</v>
      </c>
      <c r="AB172" s="85">
        <v>28.211474307723545</v>
      </c>
      <c r="AC172" s="85">
        <v>0</v>
      </c>
      <c r="AD172" s="85">
        <v>0</v>
      </c>
      <c r="AE172" s="85">
        <v>0</v>
      </c>
      <c r="AF172" s="85">
        <v>0</v>
      </c>
      <c r="AG172" s="85">
        <v>0</v>
      </c>
      <c r="AH172" s="85">
        <v>0</v>
      </c>
      <c r="AI172" s="85">
        <v>0</v>
      </c>
      <c r="AJ172" s="85">
        <v>969.36999999999989</v>
      </c>
      <c r="AK172" s="82" t="s">
        <v>173</v>
      </c>
      <c r="AL172" s="82" t="s">
        <v>163</v>
      </c>
    </row>
    <row r="173" spans="1:38">
      <c r="A173" s="82">
        <v>2540210</v>
      </c>
      <c r="B173" s="82">
        <v>6396</v>
      </c>
      <c r="C173" s="82" t="s">
        <v>220</v>
      </c>
      <c r="D173" s="82" t="s">
        <v>221</v>
      </c>
      <c r="E173" s="83">
        <v>0.1003</v>
      </c>
      <c r="F173" s="82" t="s">
        <v>159</v>
      </c>
      <c r="G173" s="82" t="s">
        <v>160</v>
      </c>
      <c r="H173" s="82">
        <v>2414655</v>
      </c>
      <c r="I173" s="84">
        <v>50334</v>
      </c>
      <c r="J173" s="84">
        <v>45797</v>
      </c>
      <c r="K173" s="84">
        <v>45798</v>
      </c>
      <c r="L173" s="82">
        <v>-4536</v>
      </c>
      <c r="M173" s="85">
        <v>3151.69</v>
      </c>
      <c r="N173" s="85">
        <v>961.61000000000013</v>
      </c>
      <c r="O173" s="82" t="s">
        <v>60</v>
      </c>
      <c r="P173" s="85">
        <v>0</v>
      </c>
      <c r="Q173" s="85">
        <v>0</v>
      </c>
      <c r="R173" s="85">
        <v>0</v>
      </c>
      <c r="S173" s="82" t="s">
        <v>60</v>
      </c>
      <c r="T173" s="82" t="s">
        <v>60</v>
      </c>
      <c r="U173" s="82"/>
      <c r="V173" s="82" t="s">
        <v>115</v>
      </c>
      <c r="W173" s="82" t="s">
        <v>161</v>
      </c>
      <c r="X173" s="82" t="s">
        <v>60</v>
      </c>
      <c r="Y173" s="82"/>
      <c r="Z173" s="82"/>
      <c r="AA173" s="85">
        <v>941.18903305845447</v>
      </c>
      <c r="AB173" s="85">
        <v>20.42096694154565</v>
      </c>
      <c r="AC173" s="85">
        <v>0</v>
      </c>
      <c r="AD173" s="85">
        <v>0</v>
      </c>
      <c r="AE173" s="85">
        <v>0</v>
      </c>
      <c r="AF173" s="85">
        <v>0</v>
      </c>
      <c r="AG173" s="85">
        <v>0</v>
      </c>
      <c r="AH173" s="85">
        <v>0</v>
      </c>
      <c r="AI173" s="85">
        <v>0</v>
      </c>
      <c r="AJ173" s="85">
        <v>961.61000000000013</v>
      </c>
      <c r="AK173" s="82" t="s">
        <v>173</v>
      </c>
      <c r="AL173" s="82" t="s">
        <v>163</v>
      </c>
    </row>
    <row r="174" spans="1:38">
      <c r="A174" s="82">
        <v>2540210</v>
      </c>
      <c r="B174" s="82">
        <v>6396</v>
      </c>
      <c r="C174" s="82" t="s">
        <v>220</v>
      </c>
      <c r="D174" s="82" t="s">
        <v>221</v>
      </c>
      <c r="E174" s="83">
        <v>0.1003</v>
      </c>
      <c r="F174" s="82" t="s">
        <v>159</v>
      </c>
      <c r="G174" s="82" t="s">
        <v>160</v>
      </c>
      <c r="H174" s="82">
        <v>2414644</v>
      </c>
      <c r="I174" s="84">
        <v>50000</v>
      </c>
      <c r="J174" s="84">
        <v>45797</v>
      </c>
      <c r="K174" s="84">
        <v>45798</v>
      </c>
      <c r="L174" s="82">
        <v>-4202</v>
      </c>
      <c r="M174" s="85">
        <v>3151.92</v>
      </c>
      <c r="N174" s="85">
        <v>1049.74</v>
      </c>
      <c r="O174" s="82" t="s">
        <v>60</v>
      </c>
      <c r="P174" s="85">
        <v>0</v>
      </c>
      <c r="Q174" s="85">
        <v>0</v>
      </c>
      <c r="R174" s="85">
        <v>0</v>
      </c>
      <c r="S174" s="82" t="s">
        <v>60</v>
      </c>
      <c r="T174" s="82" t="s">
        <v>60</v>
      </c>
      <c r="U174" s="82"/>
      <c r="V174" s="82" t="s">
        <v>115</v>
      </c>
      <c r="W174" s="82" t="s">
        <v>161</v>
      </c>
      <c r="X174" s="82" t="s">
        <v>60</v>
      </c>
      <c r="Y174" s="82"/>
      <c r="Z174" s="82"/>
      <c r="AA174" s="85">
        <v>940.05737030127671</v>
      </c>
      <c r="AB174" s="85">
        <v>109.68262969872332</v>
      </c>
      <c r="AC174" s="85">
        <v>0</v>
      </c>
      <c r="AD174" s="85">
        <v>0</v>
      </c>
      <c r="AE174" s="85">
        <v>0</v>
      </c>
      <c r="AF174" s="85">
        <v>0</v>
      </c>
      <c r="AG174" s="85">
        <v>0</v>
      </c>
      <c r="AH174" s="85">
        <v>0</v>
      </c>
      <c r="AI174" s="85">
        <v>0</v>
      </c>
      <c r="AJ174" s="85">
        <v>1049.74</v>
      </c>
      <c r="AK174" s="82" t="s">
        <v>173</v>
      </c>
      <c r="AL174" s="82" t="s">
        <v>163</v>
      </c>
    </row>
    <row r="175" spans="1:38">
      <c r="A175" s="82">
        <v>2540210</v>
      </c>
      <c r="B175" s="82">
        <v>6396</v>
      </c>
      <c r="C175" s="82" t="s">
        <v>220</v>
      </c>
      <c r="D175" s="82" t="s">
        <v>221</v>
      </c>
      <c r="E175" s="83">
        <v>0.1003</v>
      </c>
      <c r="F175" s="82" t="s">
        <v>159</v>
      </c>
      <c r="G175" s="82" t="s">
        <v>160</v>
      </c>
      <c r="H175" s="82">
        <v>2414645</v>
      </c>
      <c r="I175" s="84">
        <v>50030</v>
      </c>
      <c r="J175" s="84">
        <v>45797</v>
      </c>
      <c r="K175" s="84">
        <v>45798</v>
      </c>
      <c r="L175" s="82">
        <v>-4232</v>
      </c>
      <c r="M175" s="85">
        <v>3151.92</v>
      </c>
      <c r="N175" s="85">
        <v>1041.4100000000001</v>
      </c>
      <c r="O175" s="82" t="s">
        <v>60</v>
      </c>
      <c r="P175" s="85">
        <v>0</v>
      </c>
      <c r="Q175" s="85">
        <v>0</v>
      </c>
      <c r="R175" s="85">
        <v>0</v>
      </c>
      <c r="S175" s="82" t="s">
        <v>60</v>
      </c>
      <c r="T175" s="82" t="s">
        <v>60</v>
      </c>
      <c r="U175" s="82"/>
      <c r="V175" s="82" t="s">
        <v>115</v>
      </c>
      <c r="W175" s="82" t="s">
        <v>161</v>
      </c>
      <c r="X175" s="82" t="s">
        <v>60</v>
      </c>
      <c r="Y175" s="82"/>
      <c r="Z175" s="82"/>
      <c r="AA175" s="85">
        <v>940.17061635447612</v>
      </c>
      <c r="AB175" s="85">
        <v>101.23938364552401</v>
      </c>
      <c r="AC175" s="85">
        <v>0</v>
      </c>
      <c r="AD175" s="85">
        <v>0</v>
      </c>
      <c r="AE175" s="85">
        <v>0</v>
      </c>
      <c r="AF175" s="85">
        <v>0</v>
      </c>
      <c r="AG175" s="85">
        <v>0</v>
      </c>
      <c r="AH175" s="85">
        <v>0</v>
      </c>
      <c r="AI175" s="85">
        <v>0</v>
      </c>
      <c r="AJ175" s="85">
        <v>1041.4100000000001</v>
      </c>
      <c r="AK175" s="82" t="s">
        <v>173</v>
      </c>
      <c r="AL175" s="82" t="s">
        <v>163</v>
      </c>
    </row>
    <row r="176" spans="1:38">
      <c r="A176" s="82">
        <v>2540210</v>
      </c>
      <c r="B176" s="82">
        <v>6396</v>
      </c>
      <c r="C176" s="82" t="s">
        <v>220</v>
      </c>
      <c r="D176" s="82" t="s">
        <v>221</v>
      </c>
      <c r="E176" s="83">
        <v>0.1003</v>
      </c>
      <c r="F176" s="82" t="s">
        <v>159</v>
      </c>
      <c r="G176" s="82" t="s">
        <v>160</v>
      </c>
      <c r="H176" s="82">
        <v>2414646</v>
      </c>
      <c r="I176" s="84">
        <v>50061</v>
      </c>
      <c r="J176" s="84">
        <v>45797</v>
      </c>
      <c r="K176" s="84">
        <v>45798</v>
      </c>
      <c r="L176" s="82">
        <v>-4263</v>
      </c>
      <c r="M176" s="85">
        <v>3151.92</v>
      </c>
      <c r="N176" s="85">
        <v>1033.1500000000001</v>
      </c>
      <c r="O176" s="82" t="s">
        <v>60</v>
      </c>
      <c r="P176" s="85">
        <v>0</v>
      </c>
      <c r="Q176" s="85">
        <v>0</v>
      </c>
      <c r="R176" s="85">
        <v>0</v>
      </c>
      <c r="S176" s="82" t="s">
        <v>60</v>
      </c>
      <c r="T176" s="82" t="s">
        <v>60</v>
      </c>
      <c r="U176" s="82"/>
      <c r="V176" s="82" t="s">
        <v>115</v>
      </c>
      <c r="W176" s="82" t="s">
        <v>161</v>
      </c>
      <c r="X176" s="82" t="s">
        <v>60</v>
      </c>
      <c r="Y176" s="82"/>
      <c r="Z176" s="82"/>
      <c r="AA176" s="85">
        <v>940.28214231325671</v>
      </c>
      <c r="AB176" s="85">
        <v>92.867857686743335</v>
      </c>
      <c r="AC176" s="85">
        <v>0</v>
      </c>
      <c r="AD176" s="85">
        <v>0</v>
      </c>
      <c r="AE176" s="85">
        <v>0</v>
      </c>
      <c r="AF176" s="85">
        <v>0</v>
      </c>
      <c r="AG176" s="85">
        <v>0</v>
      </c>
      <c r="AH176" s="85">
        <v>0</v>
      </c>
      <c r="AI176" s="85">
        <v>0</v>
      </c>
      <c r="AJ176" s="85">
        <v>1033.1500000000001</v>
      </c>
      <c r="AK176" s="82" t="s">
        <v>173</v>
      </c>
      <c r="AL176" s="82" t="s">
        <v>163</v>
      </c>
    </row>
    <row r="177" spans="1:38">
      <c r="A177" s="82">
        <v>2540210</v>
      </c>
      <c r="B177" s="82">
        <v>6396</v>
      </c>
      <c r="C177" s="82" t="s">
        <v>220</v>
      </c>
      <c r="D177" s="82" t="s">
        <v>221</v>
      </c>
      <c r="E177" s="83">
        <v>0.1003</v>
      </c>
      <c r="F177" s="82" t="s">
        <v>159</v>
      </c>
      <c r="G177" s="82" t="s">
        <v>160</v>
      </c>
      <c r="H177" s="82">
        <v>2414647</v>
      </c>
      <c r="I177" s="84">
        <v>50092</v>
      </c>
      <c r="J177" s="84">
        <v>45797</v>
      </c>
      <c r="K177" s="84">
        <v>45798</v>
      </c>
      <c r="L177" s="82">
        <v>-4294</v>
      </c>
      <c r="M177" s="85">
        <v>3151.92</v>
      </c>
      <c r="N177" s="85">
        <v>1024.95</v>
      </c>
      <c r="O177" s="82" t="s">
        <v>60</v>
      </c>
      <c r="P177" s="85">
        <v>0</v>
      </c>
      <c r="Q177" s="85">
        <v>0</v>
      </c>
      <c r="R177" s="85">
        <v>0</v>
      </c>
      <c r="S177" s="82" t="s">
        <v>60</v>
      </c>
      <c r="T177" s="82" t="s">
        <v>60</v>
      </c>
      <c r="U177" s="82"/>
      <c r="V177" s="82" t="s">
        <v>115</v>
      </c>
      <c r="W177" s="82" t="s">
        <v>161</v>
      </c>
      <c r="X177" s="82" t="s">
        <v>60</v>
      </c>
      <c r="Y177" s="82"/>
      <c r="Z177" s="82"/>
      <c r="AA177" s="85">
        <v>940.39273062133555</v>
      </c>
      <c r="AB177" s="85">
        <v>84.557269378664429</v>
      </c>
      <c r="AC177" s="85">
        <v>0</v>
      </c>
      <c r="AD177" s="85">
        <v>0</v>
      </c>
      <c r="AE177" s="85">
        <v>0</v>
      </c>
      <c r="AF177" s="85">
        <v>0</v>
      </c>
      <c r="AG177" s="85">
        <v>0</v>
      </c>
      <c r="AH177" s="85">
        <v>0</v>
      </c>
      <c r="AI177" s="85">
        <v>0</v>
      </c>
      <c r="AJ177" s="85">
        <v>1024.95</v>
      </c>
      <c r="AK177" s="82" t="s">
        <v>173</v>
      </c>
      <c r="AL177" s="82" t="s">
        <v>163</v>
      </c>
    </row>
    <row r="178" spans="1:38">
      <c r="A178" s="82">
        <v>2540210</v>
      </c>
      <c r="B178" s="82">
        <v>6396</v>
      </c>
      <c r="C178" s="82" t="s">
        <v>220</v>
      </c>
      <c r="D178" s="82" t="s">
        <v>221</v>
      </c>
      <c r="E178" s="83">
        <v>0.1003</v>
      </c>
      <c r="F178" s="82" t="s">
        <v>159</v>
      </c>
      <c r="G178" s="82" t="s">
        <v>160</v>
      </c>
      <c r="H178" s="82">
        <v>2414648</v>
      </c>
      <c r="I178" s="84">
        <v>50120</v>
      </c>
      <c r="J178" s="84">
        <v>45797</v>
      </c>
      <c r="K178" s="84">
        <v>45798</v>
      </c>
      <c r="L178" s="82">
        <v>-4322</v>
      </c>
      <c r="M178" s="85">
        <v>3151.92</v>
      </c>
      <c r="N178" s="85">
        <v>1016.82</v>
      </c>
      <c r="O178" s="82" t="s">
        <v>60</v>
      </c>
      <c r="P178" s="85">
        <v>0</v>
      </c>
      <c r="Q178" s="85">
        <v>0</v>
      </c>
      <c r="R178" s="85">
        <v>0</v>
      </c>
      <c r="S178" s="82" t="s">
        <v>60</v>
      </c>
      <c r="T178" s="82" t="s">
        <v>60</v>
      </c>
      <c r="U178" s="82"/>
      <c r="V178" s="82" t="s">
        <v>115</v>
      </c>
      <c r="W178" s="82" t="s">
        <v>161</v>
      </c>
      <c r="X178" s="82" t="s">
        <v>60</v>
      </c>
      <c r="Y178" s="82"/>
      <c r="Z178" s="82"/>
      <c r="AA178" s="85">
        <v>940.50494784131581</v>
      </c>
      <c r="AB178" s="85">
        <v>76.315052158684239</v>
      </c>
      <c r="AC178" s="85">
        <v>0</v>
      </c>
      <c r="AD178" s="85">
        <v>0</v>
      </c>
      <c r="AE178" s="85">
        <v>0</v>
      </c>
      <c r="AF178" s="85">
        <v>0</v>
      </c>
      <c r="AG178" s="85">
        <v>0</v>
      </c>
      <c r="AH178" s="85">
        <v>0</v>
      </c>
      <c r="AI178" s="85">
        <v>0</v>
      </c>
      <c r="AJ178" s="85">
        <v>1016.82</v>
      </c>
      <c r="AK178" s="82" t="s">
        <v>173</v>
      </c>
      <c r="AL178" s="82" t="s">
        <v>163</v>
      </c>
    </row>
    <row r="179" spans="1:38">
      <c r="A179" s="82">
        <v>2540210</v>
      </c>
      <c r="B179" s="82">
        <v>6396</v>
      </c>
      <c r="C179" s="82" t="s">
        <v>220</v>
      </c>
      <c r="D179" s="82" t="s">
        <v>221</v>
      </c>
      <c r="E179" s="83">
        <v>0.1003</v>
      </c>
      <c r="F179" s="82" t="s">
        <v>159</v>
      </c>
      <c r="G179" s="82" t="s">
        <v>160</v>
      </c>
      <c r="H179" s="82">
        <v>2414649</v>
      </c>
      <c r="I179" s="84">
        <v>50151</v>
      </c>
      <c r="J179" s="84">
        <v>45797</v>
      </c>
      <c r="K179" s="84">
        <v>45798</v>
      </c>
      <c r="L179" s="82">
        <v>-4353</v>
      </c>
      <c r="M179" s="85">
        <v>3151.92</v>
      </c>
      <c r="N179" s="85">
        <v>1008.76</v>
      </c>
      <c r="O179" s="82" t="s">
        <v>60</v>
      </c>
      <c r="P179" s="85">
        <v>0</v>
      </c>
      <c r="Q179" s="85">
        <v>0</v>
      </c>
      <c r="R179" s="85">
        <v>0</v>
      </c>
      <c r="S179" s="82" t="s">
        <v>60</v>
      </c>
      <c r="T179" s="82" t="s">
        <v>60</v>
      </c>
      <c r="U179" s="82"/>
      <c r="V179" s="82" t="s">
        <v>115</v>
      </c>
      <c r="W179" s="82" t="s">
        <v>161</v>
      </c>
      <c r="X179" s="82" t="s">
        <v>60</v>
      </c>
      <c r="Y179" s="82"/>
      <c r="Z179" s="82"/>
      <c r="AA179" s="85">
        <v>940.62216528338286</v>
      </c>
      <c r="AB179" s="85">
        <v>68.137834716617178</v>
      </c>
      <c r="AC179" s="85">
        <v>0</v>
      </c>
      <c r="AD179" s="85">
        <v>0</v>
      </c>
      <c r="AE179" s="85">
        <v>0</v>
      </c>
      <c r="AF179" s="85">
        <v>0</v>
      </c>
      <c r="AG179" s="85">
        <v>0</v>
      </c>
      <c r="AH179" s="85">
        <v>0</v>
      </c>
      <c r="AI179" s="85">
        <v>0</v>
      </c>
      <c r="AJ179" s="85">
        <v>1008.76</v>
      </c>
      <c r="AK179" s="82" t="s">
        <v>173</v>
      </c>
      <c r="AL179" s="82" t="s">
        <v>163</v>
      </c>
    </row>
    <row r="180" spans="1:38">
      <c r="A180" s="82">
        <v>2540210</v>
      </c>
      <c r="B180" s="82">
        <v>6396</v>
      </c>
      <c r="C180" s="82" t="s">
        <v>220</v>
      </c>
      <c r="D180" s="82" t="s">
        <v>221</v>
      </c>
      <c r="E180" s="83">
        <v>0.1003</v>
      </c>
      <c r="F180" s="82" t="s">
        <v>159</v>
      </c>
      <c r="G180" s="82" t="s">
        <v>160</v>
      </c>
      <c r="H180" s="82">
        <v>2414638</v>
      </c>
      <c r="I180" s="84">
        <v>49816</v>
      </c>
      <c r="J180" s="84">
        <v>45797</v>
      </c>
      <c r="K180" s="84">
        <v>45798</v>
      </c>
      <c r="L180" s="82">
        <v>-4018</v>
      </c>
      <c r="M180" s="85">
        <v>3151.92</v>
      </c>
      <c r="N180" s="85">
        <v>1101.1300000000001</v>
      </c>
      <c r="O180" s="82" t="s">
        <v>60</v>
      </c>
      <c r="P180" s="85">
        <v>0</v>
      </c>
      <c r="Q180" s="85">
        <v>0</v>
      </c>
      <c r="R180" s="85">
        <v>0</v>
      </c>
      <c r="S180" s="82" t="s">
        <v>60</v>
      </c>
      <c r="T180" s="82" t="s">
        <v>60</v>
      </c>
      <c r="U180" s="82"/>
      <c r="V180" s="82" t="s">
        <v>115</v>
      </c>
      <c r="W180" s="82" t="s">
        <v>161</v>
      </c>
      <c r="X180" s="82" t="s">
        <v>60</v>
      </c>
      <c r="Y180" s="82"/>
      <c r="Z180" s="82"/>
      <c r="AA180" s="85">
        <v>939.3624911482525</v>
      </c>
      <c r="AB180" s="85">
        <v>161.76750885174752</v>
      </c>
      <c r="AC180" s="85">
        <v>0</v>
      </c>
      <c r="AD180" s="85">
        <v>0</v>
      </c>
      <c r="AE180" s="85">
        <v>0</v>
      </c>
      <c r="AF180" s="85">
        <v>0</v>
      </c>
      <c r="AG180" s="85">
        <v>0</v>
      </c>
      <c r="AH180" s="85">
        <v>0</v>
      </c>
      <c r="AI180" s="85">
        <v>0</v>
      </c>
      <c r="AJ180" s="85">
        <v>1101.1300000000001</v>
      </c>
      <c r="AK180" s="82" t="s">
        <v>173</v>
      </c>
      <c r="AL180" s="82" t="s">
        <v>163</v>
      </c>
    </row>
    <row r="181" spans="1:38">
      <c r="A181" s="82">
        <v>2540210</v>
      </c>
      <c r="B181" s="82">
        <v>6396</v>
      </c>
      <c r="C181" s="82" t="s">
        <v>220</v>
      </c>
      <c r="D181" s="82" t="s">
        <v>221</v>
      </c>
      <c r="E181" s="83">
        <v>0.1003</v>
      </c>
      <c r="F181" s="82" t="s">
        <v>159</v>
      </c>
      <c r="G181" s="82" t="s">
        <v>160</v>
      </c>
      <c r="H181" s="82">
        <v>2414639</v>
      </c>
      <c r="I181" s="84">
        <v>49847</v>
      </c>
      <c r="J181" s="84">
        <v>45797</v>
      </c>
      <c r="K181" s="84">
        <v>45798</v>
      </c>
      <c r="L181" s="82">
        <v>-4049</v>
      </c>
      <c r="M181" s="85">
        <v>3151.92</v>
      </c>
      <c r="N181" s="85">
        <v>1092.3899999999999</v>
      </c>
      <c r="O181" s="82" t="s">
        <v>60</v>
      </c>
      <c r="P181" s="85">
        <v>0</v>
      </c>
      <c r="Q181" s="85">
        <v>0</v>
      </c>
      <c r="R181" s="85">
        <v>0</v>
      </c>
      <c r="S181" s="82" t="s">
        <v>60</v>
      </c>
      <c r="T181" s="82" t="s">
        <v>60</v>
      </c>
      <c r="U181" s="82"/>
      <c r="V181" s="82" t="s">
        <v>115</v>
      </c>
      <c r="W181" s="82" t="s">
        <v>161</v>
      </c>
      <c r="X181" s="82" t="s">
        <v>60</v>
      </c>
      <c r="Y181" s="82"/>
      <c r="Z181" s="82"/>
      <c r="AA181" s="85">
        <v>939.47924465087942</v>
      </c>
      <c r="AB181" s="85">
        <v>152.91075534912054</v>
      </c>
      <c r="AC181" s="85">
        <v>0</v>
      </c>
      <c r="AD181" s="85">
        <v>0</v>
      </c>
      <c r="AE181" s="85">
        <v>0</v>
      </c>
      <c r="AF181" s="85">
        <v>0</v>
      </c>
      <c r="AG181" s="85">
        <v>0</v>
      </c>
      <c r="AH181" s="85">
        <v>0</v>
      </c>
      <c r="AI181" s="85">
        <v>0</v>
      </c>
      <c r="AJ181" s="85">
        <v>1092.3899999999999</v>
      </c>
      <c r="AK181" s="82" t="s">
        <v>173</v>
      </c>
      <c r="AL181" s="82" t="s">
        <v>163</v>
      </c>
    </row>
    <row r="182" spans="1:38">
      <c r="A182" s="82">
        <v>2540210</v>
      </c>
      <c r="B182" s="82">
        <v>6396</v>
      </c>
      <c r="C182" s="82" t="s">
        <v>220</v>
      </c>
      <c r="D182" s="82" t="s">
        <v>221</v>
      </c>
      <c r="E182" s="83">
        <v>0.1003</v>
      </c>
      <c r="F182" s="82" t="s">
        <v>159</v>
      </c>
      <c r="G182" s="82" t="s">
        <v>160</v>
      </c>
      <c r="H182" s="82">
        <v>2414640</v>
      </c>
      <c r="I182" s="84">
        <v>49877</v>
      </c>
      <c r="J182" s="84">
        <v>45797</v>
      </c>
      <c r="K182" s="84">
        <v>45798</v>
      </c>
      <c r="L182" s="82">
        <v>-4079</v>
      </c>
      <c r="M182" s="85">
        <v>3151.92</v>
      </c>
      <c r="N182" s="85">
        <v>1083.7299999999998</v>
      </c>
      <c r="O182" s="82" t="s">
        <v>60</v>
      </c>
      <c r="P182" s="85">
        <v>0</v>
      </c>
      <c r="Q182" s="85">
        <v>0</v>
      </c>
      <c r="R182" s="85">
        <v>0</v>
      </c>
      <c r="S182" s="82" t="s">
        <v>60</v>
      </c>
      <c r="T182" s="82" t="s">
        <v>60</v>
      </c>
      <c r="U182" s="82"/>
      <c r="V182" s="82" t="s">
        <v>115</v>
      </c>
      <c r="W182" s="82" t="s">
        <v>161</v>
      </c>
      <c r="X182" s="82" t="s">
        <v>60</v>
      </c>
      <c r="Y182" s="82"/>
      <c r="Z182" s="82"/>
      <c r="AA182" s="85">
        <v>939.59919125485408</v>
      </c>
      <c r="AB182" s="85">
        <v>144.1308087451458</v>
      </c>
      <c r="AC182" s="85">
        <v>0</v>
      </c>
      <c r="AD182" s="85">
        <v>0</v>
      </c>
      <c r="AE182" s="85">
        <v>0</v>
      </c>
      <c r="AF182" s="85">
        <v>0</v>
      </c>
      <c r="AG182" s="85">
        <v>0</v>
      </c>
      <c r="AH182" s="85">
        <v>0</v>
      </c>
      <c r="AI182" s="85">
        <v>0</v>
      </c>
      <c r="AJ182" s="85">
        <v>1083.7299999999998</v>
      </c>
      <c r="AK182" s="82" t="s">
        <v>173</v>
      </c>
      <c r="AL182" s="82" t="s">
        <v>163</v>
      </c>
    </row>
    <row r="183" spans="1:38">
      <c r="A183" s="82">
        <v>2540210</v>
      </c>
      <c r="B183" s="82">
        <v>6396</v>
      </c>
      <c r="C183" s="82" t="s">
        <v>220</v>
      </c>
      <c r="D183" s="82" t="s">
        <v>221</v>
      </c>
      <c r="E183" s="83">
        <v>0.1003</v>
      </c>
      <c r="F183" s="82" t="s">
        <v>159</v>
      </c>
      <c r="G183" s="82" t="s">
        <v>160</v>
      </c>
      <c r="H183" s="82">
        <v>2414641</v>
      </c>
      <c r="I183" s="84">
        <v>49908</v>
      </c>
      <c r="J183" s="84">
        <v>45797</v>
      </c>
      <c r="K183" s="84">
        <v>45798</v>
      </c>
      <c r="L183" s="82">
        <v>-4110</v>
      </c>
      <c r="M183" s="85">
        <v>3151.92</v>
      </c>
      <c r="N183" s="85">
        <v>1075.1300000000001</v>
      </c>
      <c r="O183" s="82" t="s">
        <v>60</v>
      </c>
      <c r="P183" s="85">
        <v>0</v>
      </c>
      <c r="Q183" s="85">
        <v>0</v>
      </c>
      <c r="R183" s="85">
        <v>0</v>
      </c>
      <c r="S183" s="82" t="s">
        <v>60</v>
      </c>
      <c r="T183" s="82" t="s">
        <v>60</v>
      </c>
      <c r="U183" s="82"/>
      <c r="V183" s="82" t="s">
        <v>115</v>
      </c>
      <c r="W183" s="82" t="s">
        <v>161</v>
      </c>
      <c r="X183" s="82" t="s">
        <v>60</v>
      </c>
      <c r="Y183" s="82"/>
      <c r="Z183" s="82"/>
      <c r="AA183" s="85">
        <v>939.71544039823345</v>
      </c>
      <c r="AB183" s="85">
        <v>135.41455960176657</v>
      </c>
      <c r="AC183" s="85">
        <v>0</v>
      </c>
      <c r="AD183" s="85">
        <v>0</v>
      </c>
      <c r="AE183" s="85">
        <v>0</v>
      </c>
      <c r="AF183" s="85">
        <v>0</v>
      </c>
      <c r="AG183" s="85">
        <v>0</v>
      </c>
      <c r="AH183" s="85">
        <v>0</v>
      </c>
      <c r="AI183" s="85">
        <v>0</v>
      </c>
      <c r="AJ183" s="85">
        <v>1075.1300000000001</v>
      </c>
      <c r="AK183" s="82" t="s">
        <v>173</v>
      </c>
      <c r="AL183" s="82" t="s">
        <v>163</v>
      </c>
    </row>
    <row r="184" spans="1:38">
      <c r="A184" s="82">
        <v>2540210</v>
      </c>
      <c r="B184" s="82">
        <v>6396</v>
      </c>
      <c r="C184" s="82" t="s">
        <v>220</v>
      </c>
      <c r="D184" s="82" t="s">
        <v>221</v>
      </c>
      <c r="E184" s="83">
        <v>0.1003</v>
      </c>
      <c r="F184" s="82" t="s">
        <v>159</v>
      </c>
      <c r="G184" s="82" t="s">
        <v>160</v>
      </c>
      <c r="H184" s="82">
        <v>2414642</v>
      </c>
      <c r="I184" s="84">
        <v>49939</v>
      </c>
      <c r="J184" s="84">
        <v>45797</v>
      </c>
      <c r="K184" s="84">
        <v>45798</v>
      </c>
      <c r="L184" s="82">
        <v>-4141</v>
      </c>
      <c r="M184" s="85">
        <v>3151.92</v>
      </c>
      <c r="N184" s="85">
        <v>1066.5999999999999</v>
      </c>
      <c r="O184" s="82" t="s">
        <v>60</v>
      </c>
      <c r="P184" s="85">
        <v>0</v>
      </c>
      <c r="Q184" s="85">
        <v>0</v>
      </c>
      <c r="R184" s="85">
        <v>0</v>
      </c>
      <c r="S184" s="82" t="s">
        <v>60</v>
      </c>
      <c r="T184" s="82" t="s">
        <v>60</v>
      </c>
      <c r="U184" s="82"/>
      <c r="V184" s="82" t="s">
        <v>115</v>
      </c>
      <c r="W184" s="82" t="s">
        <v>161</v>
      </c>
      <c r="X184" s="82" t="s">
        <v>60</v>
      </c>
      <c r="Y184" s="82"/>
      <c r="Z184" s="82"/>
      <c r="AA184" s="85">
        <v>939.82974821695973</v>
      </c>
      <c r="AB184" s="85">
        <v>126.77025178304017</v>
      </c>
      <c r="AC184" s="85">
        <v>0</v>
      </c>
      <c r="AD184" s="85">
        <v>0</v>
      </c>
      <c r="AE184" s="85">
        <v>0</v>
      </c>
      <c r="AF184" s="85">
        <v>0</v>
      </c>
      <c r="AG184" s="85">
        <v>0</v>
      </c>
      <c r="AH184" s="85">
        <v>0</v>
      </c>
      <c r="AI184" s="85">
        <v>0</v>
      </c>
      <c r="AJ184" s="85">
        <v>1066.5999999999999</v>
      </c>
      <c r="AK184" s="82" t="s">
        <v>173</v>
      </c>
      <c r="AL184" s="82" t="s">
        <v>163</v>
      </c>
    </row>
    <row r="185" spans="1:38">
      <c r="A185" s="82">
        <v>2540210</v>
      </c>
      <c r="B185" s="82">
        <v>6396</v>
      </c>
      <c r="C185" s="82" t="s">
        <v>220</v>
      </c>
      <c r="D185" s="82" t="s">
        <v>221</v>
      </c>
      <c r="E185" s="83">
        <v>0.1003</v>
      </c>
      <c r="F185" s="82" t="s">
        <v>159</v>
      </c>
      <c r="G185" s="82" t="s">
        <v>160</v>
      </c>
      <c r="H185" s="82">
        <v>2414643</v>
      </c>
      <c r="I185" s="84">
        <v>49969</v>
      </c>
      <c r="J185" s="84">
        <v>45797</v>
      </c>
      <c r="K185" s="84">
        <v>45798</v>
      </c>
      <c r="L185" s="82">
        <v>-4171</v>
      </c>
      <c r="M185" s="85">
        <v>3151.92</v>
      </c>
      <c r="N185" s="85">
        <v>1058.1400000000001</v>
      </c>
      <c r="O185" s="82" t="s">
        <v>60</v>
      </c>
      <c r="P185" s="85">
        <v>0</v>
      </c>
      <c r="Q185" s="85">
        <v>0</v>
      </c>
      <c r="R185" s="85">
        <v>0</v>
      </c>
      <c r="S185" s="82" t="s">
        <v>60</v>
      </c>
      <c r="T185" s="82" t="s">
        <v>60</v>
      </c>
      <c r="U185" s="82"/>
      <c r="V185" s="82" t="s">
        <v>115</v>
      </c>
      <c r="W185" s="82" t="s">
        <v>161</v>
      </c>
      <c r="X185" s="82" t="s">
        <v>60</v>
      </c>
      <c r="Y185" s="82"/>
      <c r="Z185" s="82"/>
      <c r="AA185" s="85">
        <v>939.94558205792032</v>
      </c>
      <c r="AB185" s="85">
        <v>118.19441794207977</v>
      </c>
      <c r="AC185" s="85">
        <v>0</v>
      </c>
      <c r="AD185" s="85">
        <v>0</v>
      </c>
      <c r="AE185" s="85">
        <v>0</v>
      </c>
      <c r="AF185" s="85">
        <v>0</v>
      </c>
      <c r="AG185" s="85">
        <v>0</v>
      </c>
      <c r="AH185" s="85">
        <v>0</v>
      </c>
      <c r="AI185" s="85">
        <v>0</v>
      </c>
      <c r="AJ185" s="85">
        <v>1058.1400000000001</v>
      </c>
      <c r="AK185" s="82" t="s">
        <v>173</v>
      </c>
      <c r="AL185" s="82" t="s">
        <v>163</v>
      </c>
    </row>
    <row r="186" spans="1:38">
      <c r="A186" s="82">
        <v>2540210</v>
      </c>
      <c r="B186" s="82">
        <v>6396</v>
      </c>
      <c r="C186" s="82" t="s">
        <v>220</v>
      </c>
      <c r="D186" s="82" t="s">
        <v>221</v>
      </c>
      <c r="E186" s="83">
        <v>0.1003</v>
      </c>
      <c r="F186" s="82" t="s">
        <v>159</v>
      </c>
      <c r="G186" s="82" t="s">
        <v>160</v>
      </c>
      <c r="H186" s="82">
        <v>2414632</v>
      </c>
      <c r="I186" s="84">
        <v>49634</v>
      </c>
      <c r="J186" s="84">
        <v>45797</v>
      </c>
      <c r="K186" s="84">
        <v>45798</v>
      </c>
      <c r="L186" s="82">
        <v>-3836</v>
      </c>
      <c r="M186" s="85">
        <v>3151.92</v>
      </c>
      <c r="N186" s="85">
        <v>1155.03</v>
      </c>
      <c r="O186" s="82" t="s">
        <v>60</v>
      </c>
      <c r="P186" s="85">
        <v>0</v>
      </c>
      <c r="Q186" s="85">
        <v>0</v>
      </c>
      <c r="R186" s="85">
        <v>0</v>
      </c>
      <c r="S186" s="82" t="s">
        <v>60</v>
      </c>
      <c r="T186" s="82" t="s">
        <v>60</v>
      </c>
      <c r="U186" s="82"/>
      <c r="V186" s="82" t="s">
        <v>115</v>
      </c>
      <c r="W186" s="82" t="s">
        <v>161</v>
      </c>
      <c r="X186" s="82" t="s">
        <v>60</v>
      </c>
      <c r="Y186" s="82"/>
      <c r="Z186" s="82"/>
      <c r="AA186" s="85">
        <v>938.62494650879455</v>
      </c>
      <c r="AB186" s="85">
        <v>216.40505349120534</v>
      </c>
      <c r="AC186" s="85">
        <v>0</v>
      </c>
      <c r="AD186" s="85">
        <v>0</v>
      </c>
      <c r="AE186" s="85">
        <v>0</v>
      </c>
      <c r="AF186" s="85">
        <v>0</v>
      </c>
      <c r="AG186" s="85">
        <v>0</v>
      </c>
      <c r="AH186" s="85">
        <v>0</v>
      </c>
      <c r="AI186" s="85">
        <v>0</v>
      </c>
      <c r="AJ186" s="85">
        <v>1155.03</v>
      </c>
      <c r="AK186" s="82" t="s">
        <v>173</v>
      </c>
      <c r="AL186" s="82" t="s">
        <v>163</v>
      </c>
    </row>
    <row r="187" spans="1:38">
      <c r="A187" s="82">
        <v>2540210</v>
      </c>
      <c r="B187" s="82">
        <v>6396</v>
      </c>
      <c r="C187" s="82" t="s">
        <v>220</v>
      </c>
      <c r="D187" s="82" t="s">
        <v>221</v>
      </c>
      <c r="E187" s="83">
        <v>0.1003</v>
      </c>
      <c r="F187" s="82" t="s">
        <v>159</v>
      </c>
      <c r="G187" s="82" t="s">
        <v>160</v>
      </c>
      <c r="H187" s="82">
        <v>2414633</v>
      </c>
      <c r="I187" s="84">
        <v>49664</v>
      </c>
      <c r="J187" s="84">
        <v>45797</v>
      </c>
      <c r="K187" s="84">
        <v>45798</v>
      </c>
      <c r="L187" s="82">
        <v>-3866</v>
      </c>
      <c r="M187" s="85">
        <v>3151.92</v>
      </c>
      <c r="N187" s="85">
        <v>1145.8699999999999</v>
      </c>
      <c r="O187" s="82" t="s">
        <v>60</v>
      </c>
      <c r="P187" s="85">
        <v>0</v>
      </c>
      <c r="Q187" s="85">
        <v>0</v>
      </c>
      <c r="R187" s="85">
        <v>0</v>
      </c>
      <c r="S187" s="82" t="s">
        <v>60</v>
      </c>
      <c r="T187" s="82" t="s">
        <v>60</v>
      </c>
      <c r="U187" s="82"/>
      <c r="V187" s="82" t="s">
        <v>115</v>
      </c>
      <c r="W187" s="82" t="s">
        <v>161</v>
      </c>
      <c r="X187" s="82" t="s">
        <v>60</v>
      </c>
      <c r="Y187" s="82"/>
      <c r="Z187" s="82"/>
      <c r="AA187" s="85">
        <v>938.75383026853456</v>
      </c>
      <c r="AB187" s="85">
        <v>207.11616973146525</v>
      </c>
      <c r="AC187" s="85">
        <v>0</v>
      </c>
      <c r="AD187" s="85">
        <v>0</v>
      </c>
      <c r="AE187" s="85">
        <v>0</v>
      </c>
      <c r="AF187" s="85">
        <v>0</v>
      </c>
      <c r="AG187" s="85">
        <v>0</v>
      </c>
      <c r="AH187" s="85">
        <v>0</v>
      </c>
      <c r="AI187" s="85">
        <v>0</v>
      </c>
      <c r="AJ187" s="85">
        <v>1145.8699999999999</v>
      </c>
      <c r="AK187" s="82" t="s">
        <v>173</v>
      </c>
      <c r="AL187" s="82" t="s">
        <v>163</v>
      </c>
    </row>
    <row r="188" spans="1:38">
      <c r="A188" s="82">
        <v>2540210</v>
      </c>
      <c r="B188" s="82">
        <v>6396</v>
      </c>
      <c r="C188" s="82" t="s">
        <v>220</v>
      </c>
      <c r="D188" s="82" t="s">
        <v>221</v>
      </c>
      <c r="E188" s="83">
        <v>0.1003</v>
      </c>
      <c r="F188" s="82" t="s">
        <v>159</v>
      </c>
      <c r="G188" s="82" t="s">
        <v>160</v>
      </c>
      <c r="H188" s="82">
        <v>2414634</v>
      </c>
      <c r="I188" s="84">
        <v>49695</v>
      </c>
      <c r="J188" s="84">
        <v>45797</v>
      </c>
      <c r="K188" s="84">
        <v>45798</v>
      </c>
      <c r="L188" s="82">
        <v>-3897</v>
      </c>
      <c r="M188" s="85">
        <v>3151.92</v>
      </c>
      <c r="N188" s="85">
        <v>1136.78</v>
      </c>
      <c r="O188" s="82" t="s">
        <v>60</v>
      </c>
      <c r="P188" s="85">
        <v>0</v>
      </c>
      <c r="Q188" s="85">
        <v>0</v>
      </c>
      <c r="R188" s="85">
        <v>0</v>
      </c>
      <c r="S188" s="82" t="s">
        <v>60</v>
      </c>
      <c r="T188" s="82" t="s">
        <v>60</v>
      </c>
      <c r="U188" s="82"/>
      <c r="V188" s="82" t="s">
        <v>115</v>
      </c>
      <c r="W188" s="82" t="s">
        <v>161</v>
      </c>
      <c r="X188" s="82" t="s">
        <v>60</v>
      </c>
      <c r="Y188" s="82"/>
      <c r="Z188" s="82"/>
      <c r="AA188" s="85">
        <v>938.87715931876437</v>
      </c>
      <c r="AB188" s="85">
        <v>197.90284068123555</v>
      </c>
      <c r="AC188" s="85">
        <v>0</v>
      </c>
      <c r="AD188" s="85">
        <v>0</v>
      </c>
      <c r="AE188" s="85">
        <v>0</v>
      </c>
      <c r="AF188" s="85">
        <v>0</v>
      </c>
      <c r="AG188" s="85">
        <v>0</v>
      </c>
      <c r="AH188" s="85">
        <v>0</v>
      </c>
      <c r="AI188" s="85">
        <v>0</v>
      </c>
      <c r="AJ188" s="85">
        <v>1136.78</v>
      </c>
      <c r="AK188" s="82" t="s">
        <v>173</v>
      </c>
      <c r="AL188" s="82" t="s">
        <v>163</v>
      </c>
    </row>
    <row r="189" spans="1:38">
      <c r="A189" s="82">
        <v>2540210</v>
      </c>
      <c r="B189" s="82">
        <v>6396</v>
      </c>
      <c r="C189" s="82" t="s">
        <v>220</v>
      </c>
      <c r="D189" s="82" t="s">
        <v>221</v>
      </c>
      <c r="E189" s="83">
        <v>0.1003</v>
      </c>
      <c r="F189" s="82" t="s">
        <v>159</v>
      </c>
      <c r="G189" s="82" t="s">
        <v>160</v>
      </c>
      <c r="H189" s="82">
        <v>2414635</v>
      </c>
      <c r="I189" s="84">
        <v>49726</v>
      </c>
      <c r="J189" s="84">
        <v>45797</v>
      </c>
      <c r="K189" s="84">
        <v>45798</v>
      </c>
      <c r="L189" s="82">
        <v>-3928</v>
      </c>
      <c r="M189" s="85">
        <v>3151.92</v>
      </c>
      <c r="N189" s="85">
        <v>1127.76</v>
      </c>
      <c r="O189" s="82" t="s">
        <v>60</v>
      </c>
      <c r="P189" s="85">
        <v>0</v>
      </c>
      <c r="Q189" s="85">
        <v>0</v>
      </c>
      <c r="R189" s="85">
        <v>0</v>
      </c>
      <c r="S189" s="82" t="s">
        <v>60</v>
      </c>
      <c r="T189" s="82" t="s">
        <v>60</v>
      </c>
      <c r="U189" s="82"/>
      <c r="V189" s="82" t="s">
        <v>115</v>
      </c>
      <c r="W189" s="82" t="s">
        <v>161</v>
      </c>
      <c r="X189" s="82" t="s">
        <v>60</v>
      </c>
      <c r="Y189" s="82"/>
      <c r="Z189" s="82"/>
      <c r="AA189" s="85">
        <v>938.99852585090991</v>
      </c>
      <c r="AB189" s="85">
        <v>188.76147414909008</v>
      </c>
      <c r="AC189" s="85">
        <v>0</v>
      </c>
      <c r="AD189" s="85">
        <v>0</v>
      </c>
      <c r="AE189" s="85">
        <v>0</v>
      </c>
      <c r="AF189" s="85">
        <v>0</v>
      </c>
      <c r="AG189" s="85">
        <v>0</v>
      </c>
      <c r="AH189" s="85">
        <v>0</v>
      </c>
      <c r="AI189" s="85">
        <v>0</v>
      </c>
      <c r="AJ189" s="85">
        <v>1127.76</v>
      </c>
      <c r="AK189" s="82" t="s">
        <v>173</v>
      </c>
      <c r="AL189" s="82" t="s">
        <v>163</v>
      </c>
    </row>
    <row r="190" spans="1:38">
      <c r="A190" s="82">
        <v>2540210</v>
      </c>
      <c r="B190" s="82">
        <v>6396</v>
      </c>
      <c r="C190" s="82" t="s">
        <v>220</v>
      </c>
      <c r="D190" s="82" t="s">
        <v>221</v>
      </c>
      <c r="E190" s="83">
        <v>0.1003</v>
      </c>
      <c r="F190" s="82" t="s">
        <v>159</v>
      </c>
      <c r="G190" s="82" t="s">
        <v>160</v>
      </c>
      <c r="H190" s="82">
        <v>2414636</v>
      </c>
      <c r="I190" s="84">
        <v>49755</v>
      </c>
      <c r="J190" s="84">
        <v>45797</v>
      </c>
      <c r="K190" s="84">
        <v>45798</v>
      </c>
      <c r="L190" s="82">
        <v>-3957</v>
      </c>
      <c r="M190" s="85">
        <v>3151.92</v>
      </c>
      <c r="N190" s="85">
        <v>1118.81</v>
      </c>
      <c r="O190" s="82" t="s">
        <v>60</v>
      </c>
      <c r="P190" s="85">
        <v>0</v>
      </c>
      <c r="Q190" s="85">
        <v>0</v>
      </c>
      <c r="R190" s="85">
        <v>0</v>
      </c>
      <c r="S190" s="82" t="s">
        <v>60</v>
      </c>
      <c r="T190" s="82" t="s">
        <v>60</v>
      </c>
      <c r="U190" s="82"/>
      <c r="V190" s="82" t="s">
        <v>115</v>
      </c>
      <c r="W190" s="82" t="s">
        <v>161</v>
      </c>
      <c r="X190" s="82" t="s">
        <v>60</v>
      </c>
      <c r="Y190" s="82"/>
      <c r="Z190" s="82"/>
      <c r="AA190" s="85">
        <v>939.12142979517228</v>
      </c>
      <c r="AB190" s="85">
        <v>179.68857020482756</v>
      </c>
      <c r="AC190" s="85">
        <v>0</v>
      </c>
      <c r="AD190" s="85">
        <v>0</v>
      </c>
      <c r="AE190" s="85">
        <v>0</v>
      </c>
      <c r="AF190" s="85">
        <v>0</v>
      </c>
      <c r="AG190" s="85">
        <v>0</v>
      </c>
      <c r="AH190" s="85">
        <v>0</v>
      </c>
      <c r="AI190" s="85">
        <v>0</v>
      </c>
      <c r="AJ190" s="85">
        <v>1118.81</v>
      </c>
      <c r="AK190" s="82" t="s">
        <v>173</v>
      </c>
      <c r="AL190" s="82" t="s">
        <v>163</v>
      </c>
    </row>
    <row r="191" spans="1:38">
      <c r="A191" s="82">
        <v>2540210</v>
      </c>
      <c r="B191" s="82">
        <v>6396</v>
      </c>
      <c r="C191" s="82" t="s">
        <v>220</v>
      </c>
      <c r="D191" s="82" t="s">
        <v>221</v>
      </c>
      <c r="E191" s="83">
        <v>0.1003</v>
      </c>
      <c r="F191" s="82" t="s">
        <v>159</v>
      </c>
      <c r="G191" s="82" t="s">
        <v>160</v>
      </c>
      <c r="H191" s="82">
        <v>2414637</v>
      </c>
      <c r="I191" s="84">
        <v>49786</v>
      </c>
      <c r="J191" s="84">
        <v>45797</v>
      </c>
      <c r="K191" s="84">
        <v>45798</v>
      </c>
      <c r="L191" s="82">
        <v>-3988</v>
      </c>
      <c r="M191" s="85">
        <v>3151.92</v>
      </c>
      <c r="N191" s="85">
        <v>1109.93</v>
      </c>
      <c r="O191" s="82" t="s">
        <v>60</v>
      </c>
      <c r="P191" s="85">
        <v>0</v>
      </c>
      <c r="Q191" s="85">
        <v>0</v>
      </c>
      <c r="R191" s="85">
        <v>0</v>
      </c>
      <c r="S191" s="82" t="s">
        <v>60</v>
      </c>
      <c r="T191" s="82" t="s">
        <v>60</v>
      </c>
      <c r="U191" s="82"/>
      <c r="V191" s="82" t="s">
        <v>115</v>
      </c>
      <c r="W191" s="82" t="s">
        <v>161</v>
      </c>
      <c r="X191" s="82" t="s">
        <v>60</v>
      </c>
      <c r="Y191" s="82"/>
      <c r="Z191" s="82"/>
      <c r="AA191" s="85">
        <v>939.23519527779899</v>
      </c>
      <c r="AB191" s="85">
        <v>170.69480472220107</v>
      </c>
      <c r="AC191" s="85">
        <v>0</v>
      </c>
      <c r="AD191" s="85">
        <v>0</v>
      </c>
      <c r="AE191" s="85">
        <v>0</v>
      </c>
      <c r="AF191" s="85">
        <v>0</v>
      </c>
      <c r="AG191" s="85">
        <v>0</v>
      </c>
      <c r="AH191" s="85">
        <v>0</v>
      </c>
      <c r="AI191" s="85">
        <v>0</v>
      </c>
      <c r="AJ191" s="85">
        <v>1109.93</v>
      </c>
      <c r="AK191" s="82" t="s">
        <v>173</v>
      </c>
      <c r="AL191" s="82" t="s">
        <v>163</v>
      </c>
    </row>
    <row r="192" spans="1:38">
      <c r="A192" s="82">
        <v>2540210</v>
      </c>
      <c r="B192" s="82">
        <v>6396</v>
      </c>
      <c r="C192" s="82" t="s">
        <v>220</v>
      </c>
      <c r="D192" s="82" t="s">
        <v>221</v>
      </c>
      <c r="E192" s="83">
        <v>0.1003</v>
      </c>
      <c r="F192" s="82" t="s">
        <v>159</v>
      </c>
      <c r="G192" s="82" t="s">
        <v>160</v>
      </c>
      <c r="H192" s="82">
        <v>2414626</v>
      </c>
      <c r="I192" s="84">
        <v>49450</v>
      </c>
      <c r="J192" s="84">
        <v>45797</v>
      </c>
      <c r="K192" s="84">
        <v>45798</v>
      </c>
      <c r="L192" s="82">
        <v>-3652</v>
      </c>
      <c r="M192" s="85">
        <v>3151.92</v>
      </c>
      <c r="N192" s="85">
        <v>1211.5699999999997</v>
      </c>
      <c r="O192" s="82" t="s">
        <v>60</v>
      </c>
      <c r="P192" s="85">
        <v>0</v>
      </c>
      <c r="Q192" s="85">
        <v>0</v>
      </c>
      <c r="R192" s="85">
        <v>0</v>
      </c>
      <c r="S192" s="82" t="s">
        <v>60</v>
      </c>
      <c r="T192" s="82" t="s">
        <v>60</v>
      </c>
      <c r="U192" s="82"/>
      <c r="V192" s="82" t="s">
        <v>115</v>
      </c>
      <c r="W192" s="82" t="s">
        <v>161</v>
      </c>
      <c r="X192" s="82" t="s">
        <v>60</v>
      </c>
      <c r="Y192" s="82"/>
      <c r="Z192" s="82"/>
      <c r="AA192" s="85">
        <v>937.85662849945413</v>
      </c>
      <c r="AB192" s="85">
        <v>273.71337150054569</v>
      </c>
      <c r="AC192" s="85">
        <v>0</v>
      </c>
      <c r="AD192" s="85">
        <v>0</v>
      </c>
      <c r="AE192" s="85">
        <v>0</v>
      </c>
      <c r="AF192" s="85">
        <v>0</v>
      </c>
      <c r="AG192" s="85">
        <v>0</v>
      </c>
      <c r="AH192" s="85">
        <v>0</v>
      </c>
      <c r="AI192" s="85">
        <v>0</v>
      </c>
      <c r="AJ192" s="85">
        <v>1211.5699999999997</v>
      </c>
      <c r="AK192" s="82" t="s">
        <v>173</v>
      </c>
      <c r="AL192" s="82" t="s">
        <v>163</v>
      </c>
    </row>
    <row r="193" spans="1:38">
      <c r="A193" s="82">
        <v>2540210</v>
      </c>
      <c r="B193" s="82">
        <v>6396</v>
      </c>
      <c r="C193" s="82" t="s">
        <v>220</v>
      </c>
      <c r="D193" s="82" t="s">
        <v>221</v>
      </c>
      <c r="E193" s="83">
        <v>0.1003</v>
      </c>
      <c r="F193" s="82" t="s">
        <v>159</v>
      </c>
      <c r="G193" s="82" t="s">
        <v>160</v>
      </c>
      <c r="H193" s="82">
        <v>2414627</v>
      </c>
      <c r="I193" s="84">
        <v>49481</v>
      </c>
      <c r="J193" s="84">
        <v>45797</v>
      </c>
      <c r="K193" s="84">
        <v>45798</v>
      </c>
      <c r="L193" s="82">
        <v>-3683</v>
      </c>
      <c r="M193" s="85">
        <v>3151.92</v>
      </c>
      <c r="N193" s="85">
        <v>1201.96</v>
      </c>
      <c r="O193" s="82" t="s">
        <v>60</v>
      </c>
      <c r="P193" s="85">
        <v>0</v>
      </c>
      <c r="Q193" s="85">
        <v>0</v>
      </c>
      <c r="R193" s="85">
        <v>0</v>
      </c>
      <c r="S193" s="82" t="s">
        <v>60</v>
      </c>
      <c r="T193" s="82" t="s">
        <v>60</v>
      </c>
      <c r="U193" s="82"/>
      <c r="V193" s="82" t="s">
        <v>115</v>
      </c>
      <c r="W193" s="82" t="s">
        <v>161</v>
      </c>
      <c r="X193" s="82" t="s">
        <v>60</v>
      </c>
      <c r="Y193" s="82"/>
      <c r="Z193" s="82"/>
      <c r="AA193" s="85">
        <v>937.99113924211281</v>
      </c>
      <c r="AB193" s="85">
        <v>263.96886075788728</v>
      </c>
      <c r="AC193" s="85">
        <v>0</v>
      </c>
      <c r="AD193" s="85">
        <v>0</v>
      </c>
      <c r="AE193" s="85">
        <v>0</v>
      </c>
      <c r="AF193" s="85">
        <v>0</v>
      </c>
      <c r="AG193" s="85">
        <v>0</v>
      </c>
      <c r="AH193" s="85">
        <v>0</v>
      </c>
      <c r="AI193" s="85">
        <v>0</v>
      </c>
      <c r="AJ193" s="85">
        <v>1201.96</v>
      </c>
      <c r="AK193" s="82" t="s">
        <v>173</v>
      </c>
      <c r="AL193" s="82" t="s">
        <v>163</v>
      </c>
    </row>
    <row r="194" spans="1:38">
      <c r="A194" s="82">
        <v>2540210</v>
      </c>
      <c r="B194" s="82">
        <v>6396</v>
      </c>
      <c r="C194" s="82" t="s">
        <v>220</v>
      </c>
      <c r="D194" s="82" t="s">
        <v>221</v>
      </c>
      <c r="E194" s="83">
        <v>0.1003</v>
      </c>
      <c r="F194" s="82" t="s">
        <v>159</v>
      </c>
      <c r="G194" s="82" t="s">
        <v>160</v>
      </c>
      <c r="H194" s="82">
        <v>2414628</v>
      </c>
      <c r="I194" s="84">
        <v>49511</v>
      </c>
      <c r="J194" s="84">
        <v>45797</v>
      </c>
      <c r="K194" s="84">
        <v>45798</v>
      </c>
      <c r="L194" s="82">
        <v>-3713</v>
      </c>
      <c r="M194" s="85">
        <v>3151.92</v>
      </c>
      <c r="N194" s="85">
        <v>1192.42</v>
      </c>
      <c r="O194" s="82" t="s">
        <v>60</v>
      </c>
      <c r="P194" s="85">
        <v>0</v>
      </c>
      <c r="Q194" s="85">
        <v>0</v>
      </c>
      <c r="R194" s="85">
        <v>0</v>
      </c>
      <c r="S194" s="82" t="s">
        <v>60</v>
      </c>
      <c r="T194" s="82" t="s">
        <v>60</v>
      </c>
      <c r="U194" s="82"/>
      <c r="V194" s="82" t="s">
        <v>115</v>
      </c>
      <c r="W194" s="82" t="s">
        <v>161</v>
      </c>
      <c r="X194" s="82" t="s">
        <v>60</v>
      </c>
      <c r="Y194" s="82"/>
      <c r="Z194" s="82"/>
      <c r="AA194" s="85">
        <v>938.11257842838654</v>
      </c>
      <c r="AB194" s="85">
        <v>254.30742157161353</v>
      </c>
      <c r="AC194" s="85">
        <v>0</v>
      </c>
      <c r="AD194" s="85">
        <v>0</v>
      </c>
      <c r="AE194" s="85">
        <v>0</v>
      </c>
      <c r="AF194" s="85">
        <v>0</v>
      </c>
      <c r="AG194" s="85">
        <v>0</v>
      </c>
      <c r="AH194" s="85">
        <v>0</v>
      </c>
      <c r="AI194" s="85">
        <v>0</v>
      </c>
      <c r="AJ194" s="85">
        <v>1192.42</v>
      </c>
      <c r="AK194" s="82" t="s">
        <v>173</v>
      </c>
      <c r="AL194" s="82" t="s">
        <v>163</v>
      </c>
    </row>
    <row r="195" spans="1:38">
      <c r="A195" s="82">
        <v>2540210</v>
      </c>
      <c r="B195" s="82">
        <v>6396</v>
      </c>
      <c r="C195" s="82" t="s">
        <v>220</v>
      </c>
      <c r="D195" s="82" t="s">
        <v>221</v>
      </c>
      <c r="E195" s="83">
        <v>0.1003</v>
      </c>
      <c r="F195" s="82" t="s">
        <v>159</v>
      </c>
      <c r="G195" s="82" t="s">
        <v>160</v>
      </c>
      <c r="H195" s="82">
        <v>2414629</v>
      </c>
      <c r="I195" s="84">
        <v>49542</v>
      </c>
      <c r="J195" s="84">
        <v>45797</v>
      </c>
      <c r="K195" s="84">
        <v>45798</v>
      </c>
      <c r="L195" s="82">
        <v>-3744</v>
      </c>
      <c r="M195" s="85">
        <v>3151.92</v>
      </c>
      <c r="N195" s="85">
        <v>1182.96</v>
      </c>
      <c r="O195" s="82" t="s">
        <v>60</v>
      </c>
      <c r="P195" s="85">
        <v>0</v>
      </c>
      <c r="Q195" s="85">
        <v>0</v>
      </c>
      <c r="R195" s="85">
        <v>0</v>
      </c>
      <c r="S195" s="82" t="s">
        <v>60</v>
      </c>
      <c r="T195" s="82" t="s">
        <v>60</v>
      </c>
      <c r="U195" s="82"/>
      <c r="V195" s="82" t="s">
        <v>115</v>
      </c>
      <c r="W195" s="82" t="s">
        <v>161</v>
      </c>
      <c r="X195" s="82" t="s">
        <v>60</v>
      </c>
      <c r="Y195" s="82"/>
      <c r="Z195" s="82"/>
      <c r="AA195" s="85">
        <v>938.24395111551053</v>
      </c>
      <c r="AB195" s="85">
        <v>244.71604888448945</v>
      </c>
      <c r="AC195" s="85">
        <v>0</v>
      </c>
      <c r="AD195" s="85">
        <v>0</v>
      </c>
      <c r="AE195" s="85">
        <v>0</v>
      </c>
      <c r="AF195" s="85">
        <v>0</v>
      </c>
      <c r="AG195" s="85">
        <v>0</v>
      </c>
      <c r="AH195" s="85">
        <v>0</v>
      </c>
      <c r="AI195" s="85">
        <v>0</v>
      </c>
      <c r="AJ195" s="85">
        <v>1182.96</v>
      </c>
      <c r="AK195" s="82" t="s">
        <v>173</v>
      </c>
      <c r="AL195" s="82" t="s">
        <v>163</v>
      </c>
    </row>
    <row r="196" spans="1:38">
      <c r="A196" s="82">
        <v>2540210</v>
      </c>
      <c r="B196" s="82">
        <v>6396</v>
      </c>
      <c r="C196" s="82" t="s">
        <v>220</v>
      </c>
      <c r="D196" s="82" t="s">
        <v>221</v>
      </c>
      <c r="E196" s="83">
        <v>0.1003</v>
      </c>
      <c r="F196" s="82" t="s">
        <v>159</v>
      </c>
      <c r="G196" s="82" t="s">
        <v>160</v>
      </c>
      <c r="H196" s="82">
        <v>2414630</v>
      </c>
      <c r="I196" s="84">
        <v>49573</v>
      </c>
      <c r="J196" s="84">
        <v>45797</v>
      </c>
      <c r="K196" s="84">
        <v>45798</v>
      </c>
      <c r="L196" s="82">
        <v>-3775</v>
      </c>
      <c r="M196" s="85">
        <v>3151.92</v>
      </c>
      <c r="N196" s="85">
        <v>1173.58</v>
      </c>
      <c r="O196" s="82" t="s">
        <v>60</v>
      </c>
      <c r="P196" s="85">
        <v>0</v>
      </c>
      <c r="Q196" s="85">
        <v>0</v>
      </c>
      <c r="R196" s="85">
        <v>0</v>
      </c>
      <c r="S196" s="82" t="s">
        <v>60</v>
      </c>
      <c r="T196" s="82" t="s">
        <v>60</v>
      </c>
      <c r="U196" s="82"/>
      <c r="V196" s="82" t="s">
        <v>115</v>
      </c>
      <c r="W196" s="82" t="s">
        <v>161</v>
      </c>
      <c r="X196" s="82" t="s">
        <v>60</v>
      </c>
      <c r="Y196" s="82"/>
      <c r="Z196" s="82"/>
      <c r="AA196" s="85">
        <v>938.37400302038111</v>
      </c>
      <c r="AB196" s="85">
        <v>235.20599697961879</v>
      </c>
      <c r="AC196" s="85">
        <v>0</v>
      </c>
      <c r="AD196" s="85">
        <v>0</v>
      </c>
      <c r="AE196" s="85">
        <v>0</v>
      </c>
      <c r="AF196" s="85">
        <v>0</v>
      </c>
      <c r="AG196" s="85">
        <v>0</v>
      </c>
      <c r="AH196" s="85">
        <v>0</v>
      </c>
      <c r="AI196" s="85">
        <v>0</v>
      </c>
      <c r="AJ196" s="85">
        <v>1173.58</v>
      </c>
      <c r="AK196" s="82" t="s">
        <v>173</v>
      </c>
      <c r="AL196" s="82" t="s">
        <v>163</v>
      </c>
    </row>
    <row r="197" spans="1:38">
      <c r="A197" s="82">
        <v>2540210</v>
      </c>
      <c r="B197" s="82">
        <v>6396</v>
      </c>
      <c r="C197" s="82" t="s">
        <v>220</v>
      </c>
      <c r="D197" s="82" t="s">
        <v>221</v>
      </c>
      <c r="E197" s="83">
        <v>0.1003</v>
      </c>
      <c r="F197" s="82" t="s">
        <v>159</v>
      </c>
      <c r="G197" s="82" t="s">
        <v>160</v>
      </c>
      <c r="H197" s="82">
        <v>2414631</v>
      </c>
      <c r="I197" s="84">
        <v>49603</v>
      </c>
      <c r="J197" s="84">
        <v>45797</v>
      </c>
      <c r="K197" s="84">
        <v>45798</v>
      </c>
      <c r="L197" s="82">
        <v>-3805</v>
      </c>
      <c r="M197" s="85">
        <v>3151.92</v>
      </c>
      <c r="N197" s="85">
        <v>1164.27</v>
      </c>
      <c r="O197" s="82" t="s">
        <v>60</v>
      </c>
      <c r="P197" s="85">
        <v>0</v>
      </c>
      <c r="Q197" s="85">
        <v>0</v>
      </c>
      <c r="R197" s="85">
        <v>0</v>
      </c>
      <c r="S197" s="82" t="s">
        <v>60</v>
      </c>
      <c r="T197" s="82" t="s">
        <v>60</v>
      </c>
      <c r="U197" s="82"/>
      <c r="V197" s="82" t="s">
        <v>115</v>
      </c>
      <c r="W197" s="82" t="s">
        <v>161</v>
      </c>
      <c r="X197" s="82" t="s">
        <v>60</v>
      </c>
      <c r="Y197" s="82"/>
      <c r="Z197" s="82"/>
      <c r="AA197" s="85">
        <v>938.5022698545647</v>
      </c>
      <c r="AB197" s="85">
        <v>225.76773014543517</v>
      </c>
      <c r="AC197" s="85">
        <v>0</v>
      </c>
      <c r="AD197" s="85">
        <v>0</v>
      </c>
      <c r="AE197" s="85">
        <v>0</v>
      </c>
      <c r="AF197" s="85">
        <v>0</v>
      </c>
      <c r="AG197" s="85">
        <v>0</v>
      </c>
      <c r="AH197" s="85">
        <v>0</v>
      </c>
      <c r="AI197" s="85">
        <v>0</v>
      </c>
      <c r="AJ197" s="85">
        <v>1164.27</v>
      </c>
      <c r="AK197" s="82" t="s">
        <v>173</v>
      </c>
      <c r="AL197" s="82" t="s">
        <v>163</v>
      </c>
    </row>
    <row r="198" spans="1:38">
      <c r="A198" s="82">
        <v>2540210</v>
      </c>
      <c r="B198" s="82">
        <v>6396</v>
      </c>
      <c r="C198" s="82" t="s">
        <v>220</v>
      </c>
      <c r="D198" s="82" t="s">
        <v>221</v>
      </c>
      <c r="E198" s="83">
        <v>0.1003</v>
      </c>
      <c r="F198" s="82" t="s">
        <v>159</v>
      </c>
      <c r="G198" s="82" t="s">
        <v>160</v>
      </c>
      <c r="H198" s="82">
        <v>2414620</v>
      </c>
      <c r="I198" s="84">
        <v>49269</v>
      </c>
      <c r="J198" s="84">
        <v>45797</v>
      </c>
      <c r="K198" s="84">
        <v>45798</v>
      </c>
      <c r="L198" s="82">
        <v>-3471</v>
      </c>
      <c r="M198" s="85">
        <v>3151.92</v>
      </c>
      <c r="N198" s="85">
        <v>1270.8799999999999</v>
      </c>
      <c r="O198" s="82" t="s">
        <v>60</v>
      </c>
      <c r="P198" s="85">
        <v>0</v>
      </c>
      <c r="Q198" s="85">
        <v>0</v>
      </c>
      <c r="R198" s="85">
        <v>0</v>
      </c>
      <c r="S198" s="82" t="s">
        <v>60</v>
      </c>
      <c r="T198" s="82" t="s">
        <v>60</v>
      </c>
      <c r="U198" s="82"/>
      <c r="V198" s="82" t="s">
        <v>115</v>
      </c>
      <c r="W198" s="82" t="s">
        <v>161</v>
      </c>
      <c r="X198" s="82" t="s">
        <v>60</v>
      </c>
      <c r="Y198" s="82"/>
      <c r="Z198" s="82"/>
      <c r="AA198" s="85">
        <v>937.05183228000703</v>
      </c>
      <c r="AB198" s="85">
        <v>333.8281677199929</v>
      </c>
      <c r="AC198" s="85">
        <v>0</v>
      </c>
      <c r="AD198" s="85">
        <v>0</v>
      </c>
      <c r="AE198" s="85">
        <v>0</v>
      </c>
      <c r="AF198" s="85">
        <v>0</v>
      </c>
      <c r="AG198" s="85">
        <v>0</v>
      </c>
      <c r="AH198" s="85">
        <v>0</v>
      </c>
      <c r="AI198" s="85">
        <v>0</v>
      </c>
      <c r="AJ198" s="85">
        <v>1270.8799999999999</v>
      </c>
      <c r="AK198" s="82" t="s">
        <v>173</v>
      </c>
      <c r="AL198" s="82" t="s">
        <v>163</v>
      </c>
    </row>
    <row r="199" spans="1:38">
      <c r="A199" s="82">
        <v>2540210</v>
      </c>
      <c r="B199" s="82">
        <v>6396</v>
      </c>
      <c r="C199" s="82" t="s">
        <v>220</v>
      </c>
      <c r="D199" s="82" t="s">
        <v>221</v>
      </c>
      <c r="E199" s="83">
        <v>0.1003</v>
      </c>
      <c r="F199" s="82" t="s">
        <v>159</v>
      </c>
      <c r="G199" s="82" t="s">
        <v>160</v>
      </c>
      <c r="H199" s="82">
        <v>2414621</v>
      </c>
      <c r="I199" s="84">
        <v>49299</v>
      </c>
      <c r="J199" s="84">
        <v>45797</v>
      </c>
      <c r="K199" s="84">
        <v>45798</v>
      </c>
      <c r="L199" s="82">
        <v>-3501</v>
      </c>
      <c r="M199" s="85">
        <v>3151.92</v>
      </c>
      <c r="N199" s="85">
        <v>1260.7999999999997</v>
      </c>
      <c r="O199" s="82" t="s">
        <v>60</v>
      </c>
      <c r="P199" s="85">
        <v>0</v>
      </c>
      <c r="Q199" s="85">
        <v>0</v>
      </c>
      <c r="R199" s="85">
        <v>0</v>
      </c>
      <c r="S199" s="82" t="s">
        <v>60</v>
      </c>
      <c r="T199" s="82" t="s">
        <v>60</v>
      </c>
      <c r="U199" s="82"/>
      <c r="V199" s="82" t="s">
        <v>115</v>
      </c>
      <c r="W199" s="82" t="s">
        <v>161</v>
      </c>
      <c r="X199" s="82" t="s">
        <v>60</v>
      </c>
      <c r="Y199" s="82"/>
      <c r="Z199" s="82"/>
      <c r="AA199" s="85">
        <v>937.18778649204285</v>
      </c>
      <c r="AB199" s="85">
        <v>323.61221350795699</v>
      </c>
      <c r="AC199" s="85">
        <v>0</v>
      </c>
      <c r="AD199" s="85">
        <v>0</v>
      </c>
      <c r="AE199" s="85">
        <v>0</v>
      </c>
      <c r="AF199" s="85">
        <v>0</v>
      </c>
      <c r="AG199" s="85">
        <v>0</v>
      </c>
      <c r="AH199" s="85">
        <v>0</v>
      </c>
      <c r="AI199" s="85">
        <v>0</v>
      </c>
      <c r="AJ199" s="85">
        <v>1260.7999999999997</v>
      </c>
      <c r="AK199" s="82" t="s">
        <v>173</v>
      </c>
      <c r="AL199" s="82" t="s">
        <v>163</v>
      </c>
    </row>
    <row r="200" spans="1:38">
      <c r="A200" s="82">
        <v>2540210</v>
      </c>
      <c r="B200" s="82">
        <v>6396</v>
      </c>
      <c r="C200" s="82" t="s">
        <v>220</v>
      </c>
      <c r="D200" s="82" t="s">
        <v>221</v>
      </c>
      <c r="E200" s="83">
        <v>0.1003</v>
      </c>
      <c r="F200" s="82" t="s">
        <v>159</v>
      </c>
      <c r="G200" s="82" t="s">
        <v>160</v>
      </c>
      <c r="H200" s="82">
        <v>2414622</v>
      </c>
      <c r="I200" s="84">
        <v>49330</v>
      </c>
      <c r="J200" s="84">
        <v>45797</v>
      </c>
      <c r="K200" s="84">
        <v>45798</v>
      </c>
      <c r="L200" s="82">
        <v>-3532</v>
      </c>
      <c r="M200" s="85">
        <v>3151.92</v>
      </c>
      <c r="N200" s="85">
        <v>1250.79</v>
      </c>
      <c r="O200" s="82" t="s">
        <v>60</v>
      </c>
      <c r="P200" s="85">
        <v>0</v>
      </c>
      <c r="Q200" s="85">
        <v>0</v>
      </c>
      <c r="R200" s="85">
        <v>0</v>
      </c>
      <c r="S200" s="82" t="s">
        <v>60</v>
      </c>
      <c r="T200" s="82" t="s">
        <v>60</v>
      </c>
      <c r="U200" s="82"/>
      <c r="V200" s="82" t="s">
        <v>115</v>
      </c>
      <c r="W200" s="82" t="s">
        <v>161</v>
      </c>
      <c r="X200" s="82" t="s">
        <v>60</v>
      </c>
      <c r="Y200" s="82"/>
      <c r="Z200" s="82"/>
      <c r="AA200" s="85">
        <v>937.31867309449467</v>
      </c>
      <c r="AB200" s="85">
        <v>313.47132690550518</v>
      </c>
      <c r="AC200" s="85">
        <v>0</v>
      </c>
      <c r="AD200" s="85">
        <v>0</v>
      </c>
      <c r="AE200" s="85">
        <v>0</v>
      </c>
      <c r="AF200" s="85">
        <v>0</v>
      </c>
      <c r="AG200" s="85">
        <v>0</v>
      </c>
      <c r="AH200" s="85">
        <v>0</v>
      </c>
      <c r="AI200" s="85">
        <v>0</v>
      </c>
      <c r="AJ200" s="85">
        <v>1250.79</v>
      </c>
      <c r="AK200" s="82" t="s">
        <v>173</v>
      </c>
      <c r="AL200" s="82" t="s">
        <v>163</v>
      </c>
    </row>
    <row r="201" spans="1:38">
      <c r="A201" s="82">
        <v>2540210</v>
      </c>
      <c r="B201" s="82">
        <v>6396</v>
      </c>
      <c r="C201" s="82" t="s">
        <v>220</v>
      </c>
      <c r="D201" s="82" t="s">
        <v>221</v>
      </c>
      <c r="E201" s="83">
        <v>0.1003</v>
      </c>
      <c r="F201" s="82" t="s">
        <v>159</v>
      </c>
      <c r="G201" s="82" t="s">
        <v>160</v>
      </c>
      <c r="H201" s="82">
        <v>2414623</v>
      </c>
      <c r="I201" s="84">
        <v>49361</v>
      </c>
      <c r="J201" s="84">
        <v>45797</v>
      </c>
      <c r="K201" s="84">
        <v>45798</v>
      </c>
      <c r="L201" s="82">
        <v>-3563</v>
      </c>
      <c r="M201" s="85">
        <v>3151.92</v>
      </c>
      <c r="N201" s="85">
        <v>1240.8699999999999</v>
      </c>
      <c r="O201" s="82" t="s">
        <v>60</v>
      </c>
      <c r="P201" s="85">
        <v>0</v>
      </c>
      <c r="Q201" s="85">
        <v>0</v>
      </c>
      <c r="R201" s="85">
        <v>0</v>
      </c>
      <c r="S201" s="82" t="s">
        <v>60</v>
      </c>
      <c r="T201" s="82" t="s">
        <v>60</v>
      </c>
      <c r="U201" s="82"/>
      <c r="V201" s="82" t="s">
        <v>115</v>
      </c>
      <c r="W201" s="82" t="s">
        <v>161</v>
      </c>
      <c r="X201" s="82" t="s">
        <v>60</v>
      </c>
      <c r="Y201" s="82"/>
      <c r="Z201" s="82"/>
      <c r="AA201" s="85">
        <v>937.45934861925411</v>
      </c>
      <c r="AB201" s="85">
        <v>303.41065138074572</v>
      </c>
      <c r="AC201" s="85">
        <v>0</v>
      </c>
      <c r="AD201" s="85">
        <v>0</v>
      </c>
      <c r="AE201" s="85">
        <v>0</v>
      </c>
      <c r="AF201" s="85">
        <v>0</v>
      </c>
      <c r="AG201" s="85">
        <v>0</v>
      </c>
      <c r="AH201" s="85">
        <v>0</v>
      </c>
      <c r="AI201" s="85">
        <v>0</v>
      </c>
      <c r="AJ201" s="85">
        <v>1240.8699999999999</v>
      </c>
      <c r="AK201" s="82" t="s">
        <v>173</v>
      </c>
      <c r="AL201" s="82" t="s">
        <v>163</v>
      </c>
    </row>
    <row r="202" spans="1:38">
      <c r="A202" s="82">
        <v>2540210</v>
      </c>
      <c r="B202" s="82">
        <v>6396</v>
      </c>
      <c r="C202" s="82" t="s">
        <v>220</v>
      </c>
      <c r="D202" s="82" t="s">
        <v>221</v>
      </c>
      <c r="E202" s="83">
        <v>0.1003</v>
      </c>
      <c r="F202" s="82" t="s">
        <v>159</v>
      </c>
      <c r="G202" s="82" t="s">
        <v>160</v>
      </c>
      <c r="H202" s="82">
        <v>2414624</v>
      </c>
      <c r="I202" s="84">
        <v>49389</v>
      </c>
      <c r="J202" s="84">
        <v>45797</v>
      </c>
      <c r="K202" s="84">
        <v>45798</v>
      </c>
      <c r="L202" s="82">
        <v>-3591</v>
      </c>
      <c r="M202" s="85">
        <v>3151.92</v>
      </c>
      <c r="N202" s="85">
        <v>1231.03</v>
      </c>
      <c r="O202" s="82" t="s">
        <v>60</v>
      </c>
      <c r="P202" s="85">
        <v>0</v>
      </c>
      <c r="Q202" s="85">
        <v>0</v>
      </c>
      <c r="R202" s="85">
        <v>0</v>
      </c>
      <c r="S202" s="82" t="s">
        <v>60</v>
      </c>
      <c r="T202" s="82" t="s">
        <v>60</v>
      </c>
      <c r="U202" s="82"/>
      <c r="V202" s="82" t="s">
        <v>115</v>
      </c>
      <c r="W202" s="82" t="s">
        <v>161</v>
      </c>
      <c r="X202" s="82" t="s">
        <v>60</v>
      </c>
      <c r="Y202" s="82"/>
      <c r="Z202" s="82"/>
      <c r="AA202" s="85">
        <v>937.59452279880202</v>
      </c>
      <c r="AB202" s="85">
        <v>293.43547720119795</v>
      </c>
      <c r="AC202" s="85">
        <v>0</v>
      </c>
      <c r="AD202" s="85">
        <v>0</v>
      </c>
      <c r="AE202" s="85">
        <v>0</v>
      </c>
      <c r="AF202" s="85">
        <v>0</v>
      </c>
      <c r="AG202" s="85">
        <v>0</v>
      </c>
      <c r="AH202" s="85">
        <v>0</v>
      </c>
      <c r="AI202" s="85">
        <v>0</v>
      </c>
      <c r="AJ202" s="85">
        <v>1231.03</v>
      </c>
      <c r="AK202" s="82" t="s">
        <v>173</v>
      </c>
      <c r="AL202" s="82" t="s">
        <v>163</v>
      </c>
    </row>
    <row r="203" spans="1:38">
      <c r="A203" s="82">
        <v>2540210</v>
      </c>
      <c r="B203" s="82">
        <v>6396</v>
      </c>
      <c r="C203" s="82" t="s">
        <v>220</v>
      </c>
      <c r="D203" s="82" t="s">
        <v>221</v>
      </c>
      <c r="E203" s="83">
        <v>0.1003</v>
      </c>
      <c r="F203" s="82" t="s">
        <v>159</v>
      </c>
      <c r="G203" s="82" t="s">
        <v>160</v>
      </c>
      <c r="H203" s="82">
        <v>2414625</v>
      </c>
      <c r="I203" s="84">
        <v>49420</v>
      </c>
      <c r="J203" s="84">
        <v>45797</v>
      </c>
      <c r="K203" s="84">
        <v>45798</v>
      </c>
      <c r="L203" s="82">
        <v>-3622</v>
      </c>
      <c r="M203" s="85">
        <v>3151.92</v>
      </c>
      <c r="N203" s="85">
        <v>1221.26</v>
      </c>
      <c r="O203" s="82" t="s">
        <v>60</v>
      </c>
      <c r="P203" s="85">
        <v>0</v>
      </c>
      <c r="Q203" s="85">
        <v>0</v>
      </c>
      <c r="R203" s="85">
        <v>0</v>
      </c>
      <c r="S203" s="82" t="s">
        <v>60</v>
      </c>
      <c r="T203" s="82" t="s">
        <v>60</v>
      </c>
      <c r="U203" s="82"/>
      <c r="V203" s="82" t="s">
        <v>115</v>
      </c>
      <c r="W203" s="82" t="s">
        <v>161</v>
      </c>
      <c r="X203" s="82" t="s">
        <v>60</v>
      </c>
      <c r="Y203" s="82"/>
      <c r="Z203" s="82"/>
      <c r="AA203" s="85">
        <v>937.72443114038424</v>
      </c>
      <c r="AB203" s="85">
        <v>283.53556885961569</v>
      </c>
      <c r="AC203" s="85">
        <v>0</v>
      </c>
      <c r="AD203" s="85">
        <v>0</v>
      </c>
      <c r="AE203" s="85">
        <v>0</v>
      </c>
      <c r="AF203" s="85">
        <v>0</v>
      </c>
      <c r="AG203" s="85">
        <v>0</v>
      </c>
      <c r="AH203" s="85">
        <v>0</v>
      </c>
      <c r="AI203" s="85">
        <v>0</v>
      </c>
      <c r="AJ203" s="85">
        <v>1221.26</v>
      </c>
      <c r="AK203" s="82" t="s">
        <v>173</v>
      </c>
      <c r="AL203" s="82" t="s">
        <v>163</v>
      </c>
    </row>
    <row r="204" spans="1:38">
      <c r="A204" s="82">
        <v>2540210</v>
      </c>
      <c r="B204" s="82">
        <v>6396</v>
      </c>
      <c r="C204" s="82" t="s">
        <v>220</v>
      </c>
      <c r="D204" s="82" t="s">
        <v>221</v>
      </c>
      <c r="E204" s="83">
        <v>0.1003</v>
      </c>
      <c r="F204" s="82" t="s">
        <v>159</v>
      </c>
      <c r="G204" s="82" t="s">
        <v>160</v>
      </c>
      <c r="H204" s="82">
        <v>2414614</v>
      </c>
      <c r="I204" s="84">
        <v>49085</v>
      </c>
      <c r="J204" s="84">
        <v>45797</v>
      </c>
      <c r="K204" s="84">
        <v>45798</v>
      </c>
      <c r="L204" s="82">
        <v>-3287</v>
      </c>
      <c r="M204" s="85">
        <v>3151.92</v>
      </c>
      <c r="N204" s="85">
        <v>1333.0899999999997</v>
      </c>
      <c r="O204" s="82" t="s">
        <v>60</v>
      </c>
      <c r="P204" s="85">
        <v>0</v>
      </c>
      <c r="Q204" s="85">
        <v>0</v>
      </c>
      <c r="R204" s="85">
        <v>0</v>
      </c>
      <c r="S204" s="82" t="s">
        <v>60</v>
      </c>
      <c r="T204" s="82" t="s">
        <v>60</v>
      </c>
      <c r="U204" s="82"/>
      <c r="V204" s="82" t="s">
        <v>115</v>
      </c>
      <c r="W204" s="82" t="s">
        <v>161</v>
      </c>
      <c r="X204" s="82" t="s">
        <v>60</v>
      </c>
      <c r="Y204" s="82"/>
      <c r="Z204" s="82"/>
      <c r="AA204" s="85">
        <v>936.20651494961783</v>
      </c>
      <c r="AB204" s="85">
        <v>396.88348505038198</v>
      </c>
      <c r="AC204" s="85">
        <v>0</v>
      </c>
      <c r="AD204" s="85">
        <v>0</v>
      </c>
      <c r="AE204" s="85">
        <v>0</v>
      </c>
      <c r="AF204" s="85">
        <v>0</v>
      </c>
      <c r="AG204" s="85">
        <v>0</v>
      </c>
      <c r="AH204" s="85">
        <v>0</v>
      </c>
      <c r="AI204" s="85">
        <v>0</v>
      </c>
      <c r="AJ204" s="85">
        <v>1333.0899999999997</v>
      </c>
      <c r="AK204" s="82" t="s">
        <v>173</v>
      </c>
      <c r="AL204" s="82" t="s">
        <v>163</v>
      </c>
    </row>
    <row r="205" spans="1:38">
      <c r="A205" s="82">
        <v>2540210</v>
      </c>
      <c r="B205" s="82">
        <v>6396</v>
      </c>
      <c r="C205" s="82" t="s">
        <v>220</v>
      </c>
      <c r="D205" s="82" t="s">
        <v>221</v>
      </c>
      <c r="E205" s="83">
        <v>0.1003</v>
      </c>
      <c r="F205" s="82" t="s">
        <v>159</v>
      </c>
      <c r="G205" s="82" t="s">
        <v>160</v>
      </c>
      <c r="H205" s="82">
        <v>2414615</v>
      </c>
      <c r="I205" s="84">
        <v>49116</v>
      </c>
      <c r="J205" s="84">
        <v>45797</v>
      </c>
      <c r="K205" s="84">
        <v>45798</v>
      </c>
      <c r="L205" s="82">
        <v>-3318</v>
      </c>
      <c r="M205" s="85">
        <v>3151.92</v>
      </c>
      <c r="N205" s="85">
        <v>1322.51</v>
      </c>
      <c r="O205" s="82" t="s">
        <v>60</v>
      </c>
      <c r="P205" s="85">
        <v>0</v>
      </c>
      <c r="Q205" s="85">
        <v>0</v>
      </c>
      <c r="R205" s="85">
        <v>0</v>
      </c>
      <c r="S205" s="82" t="s">
        <v>60</v>
      </c>
      <c r="T205" s="82" t="s">
        <v>60</v>
      </c>
      <c r="U205" s="82"/>
      <c r="V205" s="82" t="s">
        <v>115</v>
      </c>
      <c r="W205" s="82" t="s">
        <v>161</v>
      </c>
      <c r="X205" s="82" t="s">
        <v>60</v>
      </c>
      <c r="Y205" s="82"/>
      <c r="Z205" s="82"/>
      <c r="AA205" s="85">
        <v>936.34993619761929</v>
      </c>
      <c r="AB205" s="85">
        <v>386.16006380238076</v>
      </c>
      <c r="AC205" s="85">
        <v>0</v>
      </c>
      <c r="AD205" s="85">
        <v>0</v>
      </c>
      <c r="AE205" s="85">
        <v>0</v>
      </c>
      <c r="AF205" s="85">
        <v>0</v>
      </c>
      <c r="AG205" s="85">
        <v>0</v>
      </c>
      <c r="AH205" s="85">
        <v>0</v>
      </c>
      <c r="AI205" s="85">
        <v>0</v>
      </c>
      <c r="AJ205" s="85">
        <v>1322.51</v>
      </c>
      <c r="AK205" s="82" t="s">
        <v>173</v>
      </c>
      <c r="AL205" s="82" t="s">
        <v>163</v>
      </c>
    </row>
    <row r="206" spans="1:38">
      <c r="A206" s="82">
        <v>2540210</v>
      </c>
      <c r="B206" s="82">
        <v>6396</v>
      </c>
      <c r="C206" s="82" t="s">
        <v>220</v>
      </c>
      <c r="D206" s="82" t="s">
        <v>221</v>
      </c>
      <c r="E206" s="83">
        <v>0.1003</v>
      </c>
      <c r="F206" s="82" t="s">
        <v>159</v>
      </c>
      <c r="G206" s="82" t="s">
        <v>160</v>
      </c>
      <c r="H206" s="82">
        <v>2414616</v>
      </c>
      <c r="I206" s="84">
        <v>49146</v>
      </c>
      <c r="J206" s="84">
        <v>45797</v>
      </c>
      <c r="K206" s="84">
        <v>45798</v>
      </c>
      <c r="L206" s="82">
        <v>-3348</v>
      </c>
      <c r="M206" s="85">
        <v>3151.92</v>
      </c>
      <c r="N206" s="85">
        <v>1312.02</v>
      </c>
      <c r="O206" s="82" t="s">
        <v>60</v>
      </c>
      <c r="P206" s="85">
        <v>0</v>
      </c>
      <c r="Q206" s="85">
        <v>0</v>
      </c>
      <c r="R206" s="85">
        <v>0</v>
      </c>
      <c r="S206" s="82" t="s">
        <v>60</v>
      </c>
      <c r="T206" s="82" t="s">
        <v>60</v>
      </c>
      <c r="U206" s="82"/>
      <c r="V206" s="82" t="s">
        <v>115</v>
      </c>
      <c r="W206" s="82" t="s">
        <v>161</v>
      </c>
      <c r="X206" s="82" t="s">
        <v>60</v>
      </c>
      <c r="Y206" s="82"/>
      <c r="Z206" s="82"/>
      <c r="AA206" s="85">
        <v>936.49053129521042</v>
      </c>
      <c r="AB206" s="85">
        <v>375.52946870478945</v>
      </c>
      <c r="AC206" s="85">
        <v>0</v>
      </c>
      <c r="AD206" s="85">
        <v>0</v>
      </c>
      <c r="AE206" s="85">
        <v>0</v>
      </c>
      <c r="AF206" s="85">
        <v>0</v>
      </c>
      <c r="AG206" s="85">
        <v>0</v>
      </c>
      <c r="AH206" s="85">
        <v>0</v>
      </c>
      <c r="AI206" s="85">
        <v>0</v>
      </c>
      <c r="AJ206" s="85">
        <v>1312.02</v>
      </c>
      <c r="AK206" s="82" t="s">
        <v>173</v>
      </c>
      <c r="AL206" s="82" t="s">
        <v>163</v>
      </c>
    </row>
    <row r="207" spans="1:38">
      <c r="A207" s="82">
        <v>2540210</v>
      </c>
      <c r="B207" s="82">
        <v>6396</v>
      </c>
      <c r="C207" s="82" t="s">
        <v>220</v>
      </c>
      <c r="D207" s="82" t="s">
        <v>221</v>
      </c>
      <c r="E207" s="83">
        <v>0.1003</v>
      </c>
      <c r="F207" s="82" t="s">
        <v>159</v>
      </c>
      <c r="G207" s="82" t="s">
        <v>160</v>
      </c>
      <c r="H207" s="82">
        <v>2414617</v>
      </c>
      <c r="I207" s="84">
        <v>49177</v>
      </c>
      <c r="J207" s="84">
        <v>45797</v>
      </c>
      <c r="K207" s="84">
        <v>45798</v>
      </c>
      <c r="L207" s="82">
        <v>-3379</v>
      </c>
      <c r="M207" s="85">
        <v>3151.92</v>
      </c>
      <c r="N207" s="85">
        <v>1301.6099999999999</v>
      </c>
      <c r="O207" s="82" t="s">
        <v>60</v>
      </c>
      <c r="P207" s="85">
        <v>0</v>
      </c>
      <c r="Q207" s="85">
        <v>0</v>
      </c>
      <c r="R207" s="85">
        <v>0</v>
      </c>
      <c r="S207" s="82" t="s">
        <v>60</v>
      </c>
      <c r="T207" s="82" t="s">
        <v>60</v>
      </c>
      <c r="U207" s="82"/>
      <c r="V207" s="82" t="s">
        <v>115</v>
      </c>
      <c r="W207" s="82" t="s">
        <v>161</v>
      </c>
      <c r="X207" s="82" t="s">
        <v>60</v>
      </c>
      <c r="Y207" s="82"/>
      <c r="Z207" s="82"/>
      <c r="AA207" s="85">
        <v>936.62962289652012</v>
      </c>
      <c r="AB207" s="85">
        <v>364.98037710347978</v>
      </c>
      <c r="AC207" s="85">
        <v>0</v>
      </c>
      <c r="AD207" s="85">
        <v>0</v>
      </c>
      <c r="AE207" s="85">
        <v>0</v>
      </c>
      <c r="AF207" s="85">
        <v>0</v>
      </c>
      <c r="AG207" s="85">
        <v>0</v>
      </c>
      <c r="AH207" s="85">
        <v>0</v>
      </c>
      <c r="AI207" s="85">
        <v>0</v>
      </c>
      <c r="AJ207" s="85">
        <v>1301.6099999999999</v>
      </c>
      <c r="AK207" s="82" t="s">
        <v>173</v>
      </c>
      <c r="AL207" s="82" t="s">
        <v>163</v>
      </c>
    </row>
    <row r="208" spans="1:38">
      <c r="A208" s="82">
        <v>2540210</v>
      </c>
      <c r="B208" s="82">
        <v>6396</v>
      </c>
      <c r="C208" s="82" t="s">
        <v>220</v>
      </c>
      <c r="D208" s="82" t="s">
        <v>221</v>
      </c>
      <c r="E208" s="83">
        <v>0.1003</v>
      </c>
      <c r="F208" s="82" t="s">
        <v>159</v>
      </c>
      <c r="G208" s="82" t="s">
        <v>160</v>
      </c>
      <c r="H208" s="82">
        <v>2414618</v>
      </c>
      <c r="I208" s="84">
        <v>49208</v>
      </c>
      <c r="J208" s="84">
        <v>45797</v>
      </c>
      <c r="K208" s="84">
        <v>45798</v>
      </c>
      <c r="L208" s="82">
        <v>-3410</v>
      </c>
      <c r="M208" s="85">
        <v>3151.92</v>
      </c>
      <c r="N208" s="85">
        <v>1291.29</v>
      </c>
      <c r="O208" s="82" t="s">
        <v>60</v>
      </c>
      <c r="P208" s="85">
        <v>0</v>
      </c>
      <c r="Q208" s="85">
        <v>0</v>
      </c>
      <c r="R208" s="85">
        <v>0</v>
      </c>
      <c r="S208" s="82" t="s">
        <v>60</v>
      </c>
      <c r="T208" s="82" t="s">
        <v>60</v>
      </c>
      <c r="U208" s="82"/>
      <c r="V208" s="82" t="s">
        <v>115</v>
      </c>
      <c r="W208" s="82" t="s">
        <v>161</v>
      </c>
      <c r="X208" s="82" t="s">
        <v>60</v>
      </c>
      <c r="Y208" s="82"/>
      <c r="Z208" s="82"/>
      <c r="AA208" s="85">
        <v>936.77847188380417</v>
      </c>
      <c r="AB208" s="85">
        <v>354.51152811619579</v>
      </c>
      <c r="AC208" s="85">
        <v>0</v>
      </c>
      <c r="AD208" s="85">
        <v>0</v>
      </c>
      <c r="AE208" s="85">
        <v>0</v>
      </c>
      <c r="AF208" s="85">
        <v>0</v>
      </c>
      <c r="AG208" s="85">
        <v>0</v>
      </c>
      <c r="AH208" s="85">
        <v>0</v>
      </c>
      <c r="AI208" s="85">
        <v>0</v>
      </c>
      <c r="AJ208" s="85">
        <v>1291.29</v>
      </c>
      <c r="AK208" s="82" t="s">
        <v>173</v>
      </c>
      <c r="AL208" s="82" t="s">
        <v>163</v>
      </c>
    </row>
    <row r="209" spans="1:38">
      <c r="A209" s="82">
        <v>2540210</v>
      </c>
      <c r="B209" s="82">
        <v>6396</v>
      </c>
      <c r="C209" s="82" t="s">
        <v>220</v>
      </c>
      <c r="D209" s="82" t="s">
        <v>221</v>
      </c>
      <c r="E209" s="83">
        <v>0.1003</v>
      </c>
      <c r="F209" s="82" t="s">
        <v>159</v>
      </c>
      <c r="G209" s="82" t="s">
        <v>160</v>
      </c>
      <c r="H209" s="82">
        <v>2414619</v>
      </c>
      <c r="I209" s="84">
        <v>49238</v>
      </c>
      <c r="J209" s="84">
        <v>45797</v>
      </c>
      <c r="K209" s="84">
        <v>45798</v>
      </c>
      <c r="L209" s="82">
        <v>-3440</v>
      </c>
      <c r="M209" s="85">
        <v>3151.92</v>
      </c>
      <c r="N209" s="85">
        <v>1281.04</v>
      </c>
      <c r="O209" s="82" t="s">
        <v>60</v>
      </c>
      <c r="P209" s="85">
        <v>0</v>
      </c>
      <c r="Q209" s="85">
        <v>0</v>
      </c>
      <c r="R209" s="85">
        <v>0</v>
      </c>
      <c r="S209" s="82" t="s">
        <v>60</v>
      </c>
      <c r="T209" s="82" t="s">
        <v>60</v>
      </c>
      <c r="U209" s="82"/>
      <c r="V209" s="82" t="s">
        <v>115</v>
      </c>
      <c r="W209" s="82" t="s">
        <v>161</v>
      </c>
      <c r="X209" s="82" t="s">
        <v>60</v>
      </c>
      <c r="Y209" s="82"/>
      <c r="Z209" s="82"/>
      <c r="AA209" s="85">
        <v>936.91433437396881</v>
      </c>
      <c r="AB209" s="85">
        <v>344.12566562603109</v>
      </c>
      <c r="AC209" s="85">
        <v>0</v>
      </c>
      <c r="AD209" s="85">
        <v>0</v>
      </c>
      <c r="AE209" s="85">
        <v>0</v>
      </c>
      <c r="AF209" s="85">
        <v>0</v>
      </c>
      <c r="AG209" s="85">
        <v>0</v>
      </c>
      <c r="AH209" s="85">
        <v>0</v>
      </c>
      <c r="AI209" s="85">
        <v>0</v>
      </c>
      <c r="AJ209" s="85">
        <v>1281.04</v>
      </c>
      <c r="AK209" s="82" t="s">
        <v>173</v>
      </c>
      <c r="AL209" s="82" t="s">
        <v>163</v>
      </c>
    </row>
    <row r="210" spans="1:38">
      <c r="A210" s="82">
        <v>2540210</v>
      </c>
      <c r="B210" s="82">
        <v>6396</v>
      </c>
      <c r="C210" s="82" t="s">
        <v>220</v>
      </c>
      <c r="D210" s="82" t="s">
        <v>221</v>
      </c>
      <c r="E210" s="83">
        <v>0.1003</v>
      </c>
      <c r="F210" s="82" t="s">
        <v>159</v>
      </c>
      <c r="G210" s="82" t="s">
        <v>160</v>
      </c>
      <c r="H210" s="82">
        <v>2414608</v>
      </c>
      <c r="I210" s="84">
        <v>48904</v>
      </c>
      <c r="J210" s="84">
        <v>45797</v>
      </c>
      <c r="K210" s="84">
        <v>45798</v>
      </c>
      <c r="L210" s="82">
        <v>-3106</v>
      </c>
      <c r="M210" s="85">
        <v>3151.92</v>
      </c>
      <c r="N210" s="85">
        <v>1398.35</v>
      </c>
      <c r="O210" s="82" t="s">
        <v>60</v>
      </c>
      <c r="P210" s="85">
        <v>0</v>
      </c>
      <c r="Q210" s="85">
        <v>0</v>
      </c>
      <c r="R210" s="85">
        <v>0</v>
      </c>
      <c r="S210" s="82" t="s">
        <v>60</v>
      </c>
      <c r="T210" s="82" t="s">
        <v>60</v>
      </c>
      <c r="U210" s="82"/>
      <c r="V210" s="82" t="s">
        <v>115</v>
      </c>
      <c r="W210" s="82" t="s">
        <v>161</v>
      </c>
      <c r="X210" s="82" t="s">
        <v>60</v>
      </c>
      <c r="Y210" s="82"/>
      <c r="Z210" s="82"/>
      <c r="AA210" s="85">
        <v>935.32557536358775</v>
      </c>
      <c r="AB210" s="85">
        <v>463.02442463641211</v>
      </c>
      <c r="AC210" s="85">
        <v>0</v>
      </c>
      <c r="AD210" s="85">
        <v>0</v>
      </c>
      <c r="AE210" s="85">
        <v>0</v>
      </c>
      <c r="AF210" s="85">
        <v>0</v>
      </c>
      <c r="AG210" s="85">
        <v>0</v>
      </c>
      <c r="AH210" s="85">
        <v>0</v>
      </c>
      <c r="AI210" s="85">
        <v>0</v>
      </c>
      <c r="AJ210" s="85">
        <v>1398.35</v>
      </c>
      <c r="AK210" s="82" t="s">
        <v>173</v>
      </c>
      <c r="AL210" s="82" t="s">
        <v>163</v>
      </c>
    </row>
    <row r="211" spans="1:38">
      <c r="A211" s="82">
        <v>2540210</v>
      </c>
      <c r="B211" s="82">
        <v>6396</v>
      </c>
      <c r="C211" s="82" t="s">
        <v>220</v>
      </c>
      <c r="D211" s="82" t="s">
        <v>221</v>
      </c>
      <c r="E211" s="83">
        <v>0.1003</v>
      </c>
      <c r="F211" s="82" t="s">
        <v>159</v>
      </c>
      <c r="G211" s="82" t="s">
        <v>160</v>
      </c>
      <c r="H211" s="82">
        <v>2414609</v>
      </c>
      <c r="I211" s="84">
        <v>48934</v>
      </c>
      <c r="J211" s="84">
        <v>45797</v>
      </c>
      <c r="K211" s="84">
        <v>45798</v>
      </c>
      <c r="L211" s="82">
        <v>-3136</v>
      </c>
      <c r="M211" s="85">
        <v>3151.92</v>
      </c>
      <c r="N211" s="85">
        <v>1387.25</v>
      </c>
      <c r="O211" s="82" t="s">
        <v>60</v>
      </c>
      <c r="P211" s="85">
        <v>0</v>
      </c>
      <c r="Q211" s="85">
        <v>0</v>
      </c>
      <c r="R211" s="85">
        <v>0</v>
      </c>
      <c r="S211" s="82" t="s">
        <v>60</v>
      </c>
      <c r="T211" s="82" t="s">
        <v>60</v>
      </c>
      <c r="U211" s="82"/>
      <c r="V211" s="82" t="s">
        <v>115</v>
      </c>
      <c r="W211" s="82" t="s">
        <v>161</v>
      </c>
      <c r="X211" s="82" t="s">
        <v>60</v>
      </c>
      <c r="Y211" s="82"/>
      <c r="Z211" s="82"/>
      <c r="AA211" s="85">
        <v>935.47124054544531</v>
      </c>
      <c r="AB211" s="85">
        <v>451.77875945455474</v>
      </c>
      <c r="AC211" s="85">
        <v>0</v>
      </c>
      <c r="AD211" s="85">
        <v>0</v>
      </c>
      <c r="AE211" s="85">
        <v>0</v>
      </c>
      <c r="AF211" s="85">
        <v>0</v>
      </c>
      <c r="AG211" s="85">
        <v>0</v>
      </c>
      <c r="AH211" s="85">
        <v>0</v>
      </c>
      <c r="AI211" s="85">
        <v>0</v>
      </c>
      <c r="AJ211" s="85">
        <v>1387.25</v>
      </c>
      <c r="AK211" s="82" t="s">
        <v>173</v>
      </c>
      <c r="AL211" s="82" t="s">
        <v>163</v>
      </c>
    </row>
    <row r="212" spans="1:38">
      <c r="A212" s="82">
        <v>2540210</v>
      </c>
      <c r="B212" s="82">
        <v>6396</v>
      </c>
      <c r="C212" s="82" t="s">
        <v>220</v>
      </c>
      <c r="D212" s="82" t="s">
        <v>221</v>
      </c>
      <c r="E212" s="83">
        <v>0.1003</v>
      </c>
      <c r="F212" s="82" t="s">
        <v>159</v>
      </c>
      <c r="G212" s="82" t="s">
        <v>160</v>
      </c>
      <c r="H212" s="82">
        <v>2414610</v>
      </c>
      <c r="I212" s="84">
        <v>48965</v>
      </c>
      <c r="J212" s="84">
        <v>45797</v>
      </c>
      <c r="K212" s="84">
        <v>45798</v>
      </c>
      <c r="L212" s="82">
        <v>-3167</v>
      </c>
      <c r="M212" s="85">
        <v>3151.92</v>
      </c>
      <c r="N212" s="85">
        <v>1376.25</v>
      </c>
      <c r="O212" s="82" t="s">
        <v>60</v>
      </c>
      <c r="P212" s="85">
        <v>0</v>
      </c>
      <c r="Q212" s="85">
        <v>0</v>
      </c>
      <c r="R212" s="85">
        <v>0</v>
      </c>
      <c r="S212" s="82" t="s">
        <v>60</v>
      </c>
      <c r="T212" s="82" t="s">
        <v>60</v>
      </c>
      <c r="U212" s="82"/>
      <c r="V212" s="82" t="s">
        <v>115</v>
      </c>
      <c r="W212" s="82" t="s">
        <v>161</v>
      </c>
      <c r="X212" s="82" t="s">
        <v>60</v>
      </c>
      <c r="Y212" s="82"/>
      <c r="Z212" s="82"/>
      <c r="AA212" s="85">
        <v>935.62486912738905</v>
      </c>
      <c r="AB212" s="85">
        <v>440.62513087261095</v>
      </c>
      <c r="AC212" s="85">
        <v>0</v>
      </c>
      <c r="AD212" s="85">
        <v>0</v>
      </c>
      <c r="AE212" s="85">
        <v>0</v>
      </c>
      <c r="AF212" s="85">
        <v>0</v>
      </c>
      <c r="AG212" s="85">
        <v>0</v>
      </c>
      <c r="AH212" s="85">
        <v>0</v>
      </c>
      <c r="AI212" s="85">
        <v>0</v>
      </c>
      <c r="AJ212" s="85">
        <v>1376.25</v>
      </c>
      <c r="AK212" s="82" t="s">
        <v>173</v>
      </c>
      <c r="AL212" s="82" t="s">
        <v>163</v>
      </c>
    </row>
    <row r="213" spans="1:38">
      <c r="A213" s="82">
        <v>2540210</v>
      </c>
      <c r="B213" s="82">
        <v>6396</v>
      </c>
      <c r="C213" s="82" t="s">
        <v>220</v>
      </c>
      <c r="D213" s="82" t="s">
        <v>221</v>
      </c>
      <c r="E213" s="83">
        <v>0.1003</v>
      </c>
      <c r="F213" s="82" t="s">
        <v>159</v>
      </c>
      <c r="G213" s="82" t="s">
        <v>160</v>
      </c>
      <c r="H213" s="82">
        <v>2414611</v>
      </c>
      <c r="I213" s="84">
        <v>48996</v>
      </c>
      <c r="J213" s="84">
        <v>45797</v>
      </c>
      <c r="K213" s="84">
        <v>45798</v>
      </c>
      <c r="L213" s="82">
        <v>-3198</v>
      </c>
      <c r="M213" s="85">
        <v>3151.92</v>
      </c>
      <c r="N213" s="85">
        <v>1365.33</v>
      </c>
      <c r="O213" s="82" t="s">
        <v>60</v>
      </c>
      <c r="P213" s="85">
        <v>0</v>
      </c>
      <c r="Q213" s="85">
        <v>0</v>
      </c>
      <c r="R213" s="85">
        <v>0</v>
      </c>
      <c r="S213" s="82" t="s">
        <v>60</v>
      </c>
      <c r="T213" s="82" t="s">
        <v>60</v>
      </c>
      <c r="U213" s="82"/>
      <c r="V213" s="82" t="s">
        <v>115</v>
      </c>
      <c r="W213" s="82" t="s">
        <v>161</v>
      </c>
      <c r="X213" s="82" t="s">
        <v>60</v>
      </c>
      <c r="Y213" s="82"/>
      <c r="Z213" s="82"/>
      <c r="AA213" s="85">
        <v>935.76860637325819</v>
      </c>
      <c r="AB213" s="85">
        <v>429.56139362674179</v>
      </c>
      <c r="AC213" s="85">
        <v>0</v>
      </c>
      <c r="AD213" s="85">
        <v>0</v>
      </c>
      <c r="AE213" s="85">
        <v>0</v>
      </c>
      <c r="AF213" s="85">
        <v>0</v>
      </c>
      <c r="AG213" s="85">
        <v>0</v>
      </c>
      <c r="AH213" s="85">
        <v>0</v>
      </c>
      <c r="AI213" s="85">
        <v>0</v>
      </c>
      <c r="AJ213" s="85">
        <v>1365.33</v>
      </c>
      <c r="AK213" s="82" t="s">
        <v>173</v>
      </c>
      <c r="AL213" s="82" t="s">
        <v>163</v>
      </c>
    </row>
    <row r="214" spans="1:38">
      <c r="A214" s="82">
        <v>2540210</v>
      </c>
      <c r="B214" s="82">
        <v>6396</v>
      </c>
      <c r="C214" s="82" t="s">
        <v>220</v>
      </c>
      <c r="D214" s="82" t="s">
        <v>221</v>
      </c>
      <c r="E214" s="83">
        <v>0.1003</v>
      </c>
      <c r="F214" s="82" t="s">
        <v>159</v>
      </c>
      <c r="G214" s="82" t="s">
        <v>160</v>
      </c>
      <c r="H214" s="82">
        <v>2414612</v>
      </c>
      <c r="I214" s="84">
        <v>49024</v>
      </c>
      <c r="J214" s="84">
        <v>45797</v>
      </c>
      <c r="K214" s="84">
        <v>45798</v>
      </c>
      <c r="L214" s="82">
        <v>-3226</v>
      </c>
      <c r="M214" s="85">
        <v>3151.92</v>
      </c>
      <c r="N214" s="85">
        <v>1354.5</v>
      </c>
      <c r="O214" s="82" t="s">
        <v>60</v>
      </c>
      <c r="P214" s="85">
        <v>0</v>
      </c>
      <c r="Q214" s="85">
        <v>0</v>
      </c>
      <c r="R214" s="85">
        <v>0</v>
      </c>
      <c r="S214" s="82" t="s">
        <v>60</v>
      </c>
      <c r="T214" s="82" t="s">
        <v>60</v>
      </c>
      <c r="U214" s="82"/>
      <c r="V214" s="82" t="s">
        <v>115</v>
      </c>
      <c r="W214" s="82" t="s">
        <v>161</v>
      </c>
      <c r="X214" s="82" t="s">
        <v>60</v>
      </c>
      <c r="Y214" s="82"/>
      <c r="Z214" s="82"/>
      <c r="AA214" s="85">
        <v>935.91793573440953</v>
      </c>
      <c r="AB214" s="85">
        <v>418.58206426559047</v>
      </c>
      <c r="AC214" s="85">
        <v>0</v>
      </c>
      <c r="AD214" s="85">
        <v>0</v>
      </c>
      <c r="AE214" s="85">
        <v>0</v>
      </c>
      <c r="AF214" s="85">
        <v>0</v>
      </c>
      <c r="AG214" s="85">
        <v>0</v>
      </c>
      <c r="AH214" s="85">
        <v>0</v>
      </c>
      <c r="AI214" s="85">
        <v>0</v>
      </c>
      <c r="AJ214" s="85">
        <v>1354.5</v>
      </c>
      <c r="AK214" s="82" t="s">
        <v>173</v>
      </c>
      <c r="AL214" s="82" t="s">
        <v>163</v>
      </c>
    </row>
    <row r="215" spans="1:38">
      <c r="A215" s="82">
        <v>2540210</v>
      </c>
      <c r="B215" s="82">
        <v>6396</v>
      </c>
      <c r="C215" s="82" t="s">
        <v>220</v>
      </c>
      <c r="D215" s="82" t="s">
        <v>221</v>
      </c>
      <c r="E215" s="83">
        <v>0.1003</v>
      </c>
      <c r="F215" s="82" t="s">
        <v>159</v>
      </c>
      <c r="G215" s="82" t="s">
        <v>160</v>
      </c>
      <c r="H215" s="82">
        <v>2414613</v>
      </c>
      <c r="I215" s="84">
        <v>49055</v>
      </c>
      <c r="J215" s="84">
        <v>45797</v>
      </c>
      <c r="K215" s="84">
        <v>45798</v>
      </c>
      <c r="L215" s="82">
        <v>-3257</v>
      </c>
      <c r="M215" s="85">
        <v>3151.92</v>
      </c>
      <c r="N215" s="85">
        <v>1343.75</v>
      </c>
      <c r="O215" s="82" t="s">
        <v>60</v>
      </c>
      <c r="P215" s="85">
        <v>0</v>
      </c>
      <c r="Q215" s="85">
        <v>0</v>
      </c>
      <c r="R215" s="85">
        <v>0</v>
      </c>
      <c r="S215" s="82" t="s">
        <v>60</v>
      </c>
      <c r="T215" s="82" t="s">
        <v>60</v>
      </c>
      <c r="U215" s="82"/>
      <c r="V215" s="82" t="s">
        <v>115</v>
      </c>
      <c r="W215" s="82" t="s">
        <v>161</v>
      </c>
      <c r="X215" s="82" t="s">
        <v>60</v>
      </c>
      <c r="Y215" s="82"/>
      <c r="Z215" s="82"/>
      <c r="AA215" s="85">
        <v>936.06159103022912</v>
      </c>
      <c r="AB215" s="85">
        <v>407.68840896977076</v>
      </c>
      <c r="AC215" s="85">
        <v>0</v>
      </c>
      <c r="AD215" s="85">
        <v>0</v>
      </c>
      <c r="AE215" s="85">
        <v>0</v>
      </c>
      <c r="AF215" s="85">
        <v>0</v>
      </c>
      <c r="AG215" s="85">
        <v>0</v>
      </c>
      <c r="AH215" s="85">
        <v>0</v>
      </c>
      <c r="AI215" s="85">
        <v>0</v>
      </c>
      <c r="AJ215" s="85">
        <v>1343.75</v>
      </c>
      <c r="AK215" s="82" t="s">
        <v>173</v>
      </c>
      <c r="AL215" s="82" t="s">
        <v>163</v>
      </c>
    </row>
    <row r="216" spans="1:38">
      <c r="A216" s="82">
        <v>2540210</v>
      </c>
      <c r="B216" s="82">
        <v>6396</v>
      </c>
      <c r="C216" s="82" t="s">
        <v>220</v>
      </c>
      <c r="D216" s="82" t="s">
        <v>221</v>
      </c>
      <c r="E216" s="83">
        <v>0.1003</v>
      </c>
      <c r="F216" s="82" t="s">
        <v>159</v>
      </c>
      <c r="G216" s="82" t="s">
        <v>160</v>
      </c>
      <c r="H216" s="82">
        <v>2414602</v>
      </c>
      <c r="I216" s="84">
        <v>48720</v>
      </c>
      <c r="J216" s="84">
        <v>45797</v>
      </c>
      <c r="K216" s="84">
        <v>45798</v>
      </c>
      <c r="L216" s="82">
        <v>-2922</v>
      </c>
      <c r="M216" s="85">
        <v>3151.92</v>
      </c>
      <c r="N216" s="85">
        <v>1466.8</v>
      </c>
      <c r="O216" s="82" t="s">
        <v>60</v>
      </c>
      <c r="P216" s="85">
        <v>0</v>
      </c>
      <c r="Q216" s="85">
        <v>0</v>
      </c>
      <c r="R216" s="85">
        <v>0</v>
      </c>
      <c r="S216" s="82" t="s">
        <v>60</v>
      </c>
      <c r="T216" s="82" t="s">
        <v>60</v>
      </c>
      <c r="U216" s="82"/>
      <c r="V216" s="82" t="s">
        <v>115</v>
      </c>
      <c r="W216" s="82" t="s">
        <v>161</v>
      </c>
      <c r="X216" s="82" t="s">
        <v>60</v>
      </c>
      <c r="Y216" s="82"/>
      <c r="Z216" s="82"/>
      <c r="AA216" s="85">
        <v>934.39672199802021</v>
      </c>
      <c r="AB216" s="85">
        <v>532.40327800197974</v>
      </c>
      <c r="AC216" s="85">
        <v>0</v>
      </c>
      <c r="AD216" s="85">
        <v>0</v>
      </c>
      <c r="AE216" s="85">
        <v>0</v>
      </c>
      <c r="AF216" s="85">
        <v>0</v>
      </c>
      <c r="AG216" s="85">
        <v>0</v>
      </c>
      <c r="AH216" s="85">
        <v>0</v>
      </c>
      <c r="AI216" s="85">
        <v>0</v>
      </c>
      <c r="AJ216" s="85">
        <v>1466.8</v>
      </c>
      <c r="AK216" s="82" t="s">
        <v>173</v>
      </c>
      <c r="AL216" s="82" t="s">
        <v>163</v>
      </c>
    </row>
    <row r="217" spans="1:38">
      <c r="A217" s="82">
        <v>2540210</v>
      </c>
      <c r="B217" s="82">
        <v>6396</v>
      </c>
      <c r="C217" s="82" t="s">
        <v>220</v>
      </c>
      <c r="D217" s="82" t="s">
        <v>221</v>
      </c>
      <c r="E217" s="83">
        <v>0.1003</v>
      </c>
      <c r="F217" s="82" t="s">
        <v>159</v>
      </c>
      <c r="G217" s="82" t="s">
        <v>160</v>
      </c>
      <c r="H217" s="82">
        <v>2414603</v>
      </c>
      <c r="I217" s="84">
        <v>48751</v>
      </c>
      <c r="J217" s="84">
        <v>45797</v>
      </c>
      <c r="K217" s="84">
        <v>45798</v>
      </c>
      <c r="L217" s="82">
        <v>-2953</v>
      </c>
      <c r="M217" s="85">
        <v>3151.92</v>
      </c>
      <c r="N217" s="85">
        <v>1455.1599999999999</v>
      </c>
      <c r="O217" s="82" t="s">
        <v>60</v>
      </c>
      <c r="P217" s="85">
        <v>0</v>
      </c>
      <c r="Q217" s="85">
        <v>0</v>
      </c>
      <c r="R217" s="85">
        <v>0</v>
      </c>
      <c r="S217" s="82" t="s">
        <v>60</v>
      </c>
      <c r="T217" s="82" t="s">
        <v>60</v>
      </c>
      <c r="U217" s="82"/>
      <c r="V217" s="82" t="s">
        <v>115</v>
      </c>
      <c r="W217" s="82" t="s">
        <v>161</v>
      </c>
      <c r="X217" s="82" t="s">
        <v>60</v>
      </c>
      <c r="Y217" s="82"/>
      <c r="Z217" s="82"/>
      <c r="AA217" s="85">
        <v>934.54852331277436</v>
      </c>
      <c r="AB217" s="85">
        <v>520.6114766872256</v>
      </c>
      <c r="AC217" s="85">
        <v>0</v>
      </c>
      <c r="AD217" s="85">
        <v>0</v>
      </c>
      <c r="AE217" s="85">
        <v>0</v>
      </c>
      <c r="AF217" s="85">
        <v>0</v>
      </c>
      <c r="AG217" s="85">
        <v>0</v>
      </c>
      <c r="AH217" s="85">
        <v>0</v>
      </c>
      <c r="AI217" s="85">
        <v>0</v>
      </c>
      <c r="AJ217" s="85">
        <v>1455.1599999999999</v>
      </c>
      <c r="AK217" s="82" t="s">
        <v>173</v>
      </c>
      <c r="AL217" s="82" t="s">
        <v>163</v>
      </c>
    </row>
    <row r="218" spans="1:38">
      <c r="A218" s="82">
        <v>2540210</v>
      </c>
      <c r="B218" s="82">
        <v>6396</v>
      </c>
      <c r="C218" s="82" t="s">
        <v>220</v>
      </c>
      <c r="D218" s="82" t="s">
        <v>221</v>
      </c>
      <c r="E218" s="83">
        <v>0.1003</v>
      </c>
      <c r="F218" s="82" t="s">
        <v>159</v>
      </c>
      <c r="G218" s="82" t="s">
        <v>160</v>
      </c>
      <c r="H218" s="82">
        <v>2414604</v>
      </c>
      <c r="I218" s="84">
        <v>48781</v>
      </c>
      <c r="J218" s="84">
        <v>45797</v>
      </c>
      <c r="K218" s="84">
        <v>45798</v>
      </c>
      <c r="L218" s="82">
        <v>-2983</v>
      </c>
      <c r="M218" s="85">
        <v>3151.92</v>
      </c>
      <c r="N218" s="85">
        <v>1443.6199999999997</v>
      </c>
      <c r="O218" s="82" t="s">
        <v>60</v>
      </c>
      <c r="P218" s="85">
        <v>0</v>
      </c>
      <c r="Q218" s="85">
        <v>0</v>
      </c>
      <c r="R218" s="85">
        <v>0</v>
      </c>
      <c r="S218" s="82" t="s">
        <v>60</v>
      </c>
      <c r="T218" s="82" t="s">
        <v>60</v>
      </c>
      <c r="U218" s="82"/>
      <c r="V218" s="82" t="s">
        <v>115</v>
      </c>
      <c r="W218" s="82" t="s">
        <v>161</v>
      </c>
      <c r="X218" s="82" t="s">
        <v>60</v>
      </c>
      <c r="Y218" s="82"/>
      <c r="Z218" s="82"/>
      <c r="AA218" s="85">
        <v>934.71271352064753</v>
      </c>
      <c r="AB218" s="85">
        <v>508.90728647935219</v>
      </c>
      <c r="AC218" s="85">
        <v>0</v>
      </c>
      <c r="AD218" s="85">
        <v>0</v>
      </c>
      <c r="AE218" s="85">
        <v>0</v>
      </c>
      <c r="AF218" s="85">
        <v>0</v>
      </c>
      <c r="AG218" s="85">
        <v>0</v>
      </c>
      <c r="AH218" s="85">
        <v>0</v>
      </c>
      <c r="AI218" s="85">
        <v>0</v>
      </c>
      <c r="AJ218" s="85">
        <v>1443.6199999999997</v>
      </c>
      <c r="AK218" s="82" t="s">
        <v>173</v>
      </c>
      <c r="AL218" s="82" t="s">
        <v>163</v>
      </c>
    </row>
    <row r="219" spans="1:38">
      <c r="A219" s="82">
        <v>2540210</v>
      </c>
      <c r="B219" s="82">
        <v>6396</v>
      </c>
      <c r="C219" s="82" t="s">
        <v>220</v>
      </c>
      <c r="D219" s="82" t="s">
        <v>221</v>
      </c>
      <c r="E219" s="83">
        <v>0.1003</v>
      </c>
      <c r="F219" s="82" t="s">
        <v>159</v>
      </c>
      <c r="G219" s="82" t="s">
        <v>160</v>
      </c>
      <c r="H219" s="82">
        <v>2414605</v>
      </c>
      <c r="I219" s="84">
        <v>48812</v>
      </c>
      <c r="J219" s="84">
        <v>45797</v>
      </c>
      <c r="K219" s="84">
        <v>45798</v>
      </c>
      <c r="L219" s="82">
        <v>-3014</v>
      </c>
      <c r="M219" s="85">
        <v>3151.92</v>
      </c>
      <c r="N219" s="85">
        <v>1432.17</v>
      </c>
      <c r="O219" s="82" t="s">
        <v>60</v>
      </c>
      <c r="P219" s="85">
        <v>0</v>
      </c>
      <c r="Q219" s="85">
        <v>0</v>
      </c>
      <c r="R219" s="85">
        <v>0</v>
      </c>
      <c r="S219" s="82" t="s">
        <v>60</v>
      </c>
      <c r="T219" s="82" t="s">
        <v>60</v>
      </c>
      <c r="U219" s="82"/>
      <c r="V219" s="82" t="s">
        <v>115</v>
      </c>
      <c r="W219" s="82" t="s">
        <v>161</v>
      </c>
      <c r="X219" s="82" t="s">
        <v>60</v>
      </c>
      <c r="Y219" s="82"/>
      <c r="Z219" s="82"/>
      <c r="AA219" s="85">
        <v>934.86906019188302</v>
      </c>
      <c r="AB219" s="85">
        <v>497.30093980811699</v>
      </c>
      <c r="AC219" s="85">
        <v>0</v>
      </c>
      <c r="AD219" s="85">
        <v>0</v>
      </c>
      <c r="AE219" s="85">
        <v>0</v>
      </c>
      <c r="AF219" s="85">
        <v>0</v>
      </c>
      <c r="AG219" s="85">
        <v>0</v>
      </c>
      <c r="AH219" s="85">
        <v>0</v>
      </c>
      <c r="AI219" s="85">
        <v>0</v>
      </c>
      <c r="AJ219" s="85">
        <v>1432.17</v>
      </c>
      <c r="AK219" s="82" t="s">
        <v>173</v>
      </c>
      <c r="AL219" s="82" t="s">
        <v>163</v>
      </c>
    </row>
    <row r="220" spans="1:38">
      <c r="A220" s="82">
        <v>2540210</v>
      </c>
      <c r="B220" s="82">
        <v>6396</v>
      </c>
      <c r="C220" s="82" t="s">
        <v>220</v>
      </c>
      <c r="D220" s="82" t="s">
        <v>221</v>
      </c>
      <c r="E220" s="83">
        <v>0.1003</v>
      </c>
      <c r="F220" s="82" t="s">
        <v>159</v>
      </c>
      <c r="G220" s="82" t="s">
        <v>160</v>
      </c>
      <c r="H220" s="82">
        <v>2414606</v>
      </c>
      <c r="I220" s="84">
        <v>48843</v>
      </c>
      <c r="J220" s="84">
        <v>45797</v>
      </c>
      <c r="K220" s="84">
        <v>45798</v>
      </c>
      <c r="L220" s="82">
        <v>-3045</v>
      </c>
      <c r="M220" s="85">
        <v>3151.92</v>
      </c>
      <c r="N220" s="85">
        <v>1420.8</v>
      </c>
      <c r="O220" s="82" t="s">
        <v>60</v>
      </c>
      <c r="P220" s="85">
        <v>0</v>
      </c>
      <c r="Q220" s="85">
        <v>0</v>
      </c>
      <c r="R220" s="85">
        <v>0</v>
      </c>
      <c r="S220" s="82" t="s">
        <v>60</v>
      </c>
      <c r="T220" s="82" t="s">
        <v>60</v>
      </c>
      <c r="U220" s="82"/>
      <c r="V220" s="82" t="s">
        <v>115</v>
      </c>
      <c r="W220" s="82" t="s">
        <v>161</v>
      </c>
      <c r="X220" s="82" t="s">
        <v>60</v>
      </c>
      <c r="Y220" s="82"/>
      <c r="Z220" s="82"/>
      <c r="AA220" s="85">
        <v>935.01560953323678</v>
      </c>
      <c r="AB220" s="85">
        <v>485.78439046676311</v>
      </c>
      <c r="AC220" s="85">
        <v>0</v>
      </c>
      <c r="AD220" s="85">
        <v>0</v>
      </c>
      <c r="AE220" s="85">
        <v>0</v>
      </c>
      <c r="AF220" s="85">
        <v>0</v>
      </c>
      <c r="AG220" s="85">
        <v>0</v>
      </c>
      <c r="AH220" s="85">
        <v>0</v>
      </c>
      <c r="AI220" s="85">
        <v>0</v>
      </c>
      <c r="AJ220" s="85">
        <v>1420.8</v>
      </c>
      <c r="AK220" s="82" t="s">
        <v>173</v>
      </c>
      <c r="AL220" s="82" t="s">
        <v>163</v>
      </c>
    </row>
    <row r="221" spans="1:38">
      <c r="A221" s="82">
        <v>2540210</v>
      </c>
      <c r="B221" s="82">
        <v>6396</v>
      </c>
      <c r="C221" s="82" t="s">
        <v>220</v>
      </c>
      <c r="D221" s="82" t="s">
        <v>221</v>
      </c>
      <c r="E221" s="83">
        <v>0.1003</v>
      </c>
      <c r="F221" s="82" t="s">
        <v>159</v>
      </c>
      <c r="G221" s="82" t="s">
        <v>160</v>
      </c>
      <c r="H221" s="82">
        <v>2414607</v>
      </c>
      <c r="I221" s="84">
        <v>48873</v>
      </c>
      <c r="J221" s="84">
        <v>45797</v>
      </c>
      <c r="K221" s="84">
        <v>45798</v>
      </c>
      <c r="L221" s="82">
        <v>-3075</v>
      </c>
      <c r="M221" s="85">
        <v>3151.92</v>
      </c>
      <c r="N221" s="85">
        <v>1409.5299999999997</v>
      </c>
      <c r="O221" s="82" t="s">
        <v>60</v>
      </c>
      <c r="P221" s="85">
        <v>0</v>
      </c>
      <c r="Q221" s="85">
        <v>0</v>
      </c>
      <c r="R221" s="85">
        <v>0</v>
      </c>
      <c r="S221" s="82" t="s">
        <v>60</v>
      </c>
      <c r="T221" s="82" t="s">
        <v>60</v>
      </c>
      <c r="U221" s="82"/>
      <c r="V221" s="82" t="s">
        <v>115</v>
      </c>
      <c r="W221" s="82" t="s">
        <v>161</v>
      </c>
      <c r="X221" s="82" t="s">
        <v>60</v>
      </c>
      <c r="Y221" s="82"/>
      <c r="Z221" s="82"/>
      <c r="AA221" s="85">
        <v>935.16997430137803</v>
      </c>
      <c r="AB221" s="85">
        <v>474.36002569862177</v>
      </c>
      <c r="AC221" s="85">
        <v>0</v>
      </c>
      <c r="AD221" s="85">
        <v>0</v>
      </c>
      <c r="AE221" s="85">
        <v>0</v>
      </c>
      <c r="AF221" s="85">
        <v>0</v>
      </c>
      <c r="AG221" s="85">
        <v>0</v>
      </c>
      <c r="AH221" s="85">
        <v>0</v>
      </c>
      <c r="AI221" s="85">
        <v>0</v>
      </c>
      <c r="AJ221" s="85">
        <v>1409.5299999999997</v>
      </c>
      <c r="AK221" s="82" t="s">
        <v>173</v>
      </c>
      <c r="AL221" s="82" t="s">
        <v>163</v>
      </c>
    </row>
    <row r="222" spans="1:38">
      <c r="A222" s="82">
        <v>2540210</v>
      </c>
      <c r="B222" s="82">
        <v>6396</v>
      </c>
      <c r="C222" s="82" t="s">
        <v>220</v>
      </c>
      <c r="D222" s="82" t="s">
        <v>221</v>
      </c>
      <c r="E222" s="83">
        <v>0.1003</v>
      </c>
      <c r="F222" s="82" t="s">
        <v>159</v>
      </c>
      <c r="G222" s="82" t="s">
        <v>160</v>
      </c>
      <c r="H222" s="82">
        <v>2414596</v>
      </c>
      <c r="I222" s="84">
        <v>48539</v>
      </c>
      <c r="J222" s="84">
        <v>45797</v>
      </c>
      <c r="K222" s="84">
        <v>45798</v>
      </c>
      <c r="L222" s="82">
        <v>-2741</v>
      </c>
      <c r="M222" s="85">
        <v>3151.92</v>
      </c>
      <c r="N222" s="85">
        <v>1538.6</v>
      </c>
      <c r="O222" s="82" t="s">
        <v>60</v>
      </c>
      <c r="P222" s="85">
        <v>0</v>
      </c>
      <c r="Q222" s="85">
        <v>0</v>
      </c>
      <c r="R222" s="85">
        <v>0</v>
      </c>
      <c r="S222" s="82" t="s">
        <v>60</v>
      </c>
      <c r="T222" s="82" t="s">
        <v>60</v>
      </c>
      <c r="U222" s="82"/>
      <c r="V222" s="82" t="s">
        <v>115</v>
      </c>
      <c r="W222" s="82" t="s">
        <v>161</v>
      </c>
      <c r="X222" s="82" t="s">
        <v>60</v>
      </c>
      <c r="Y222" s="82"/>
      <c r="Z222" s="82"/>
      <c r="AA222" s="85">
        <v>933.42475316632397</v>
      </c>
      <c r="AB222" s="85">
        <v>605.17524683367594</v>
      </c>
      <c r="AC222" s="85">
        <v>0</v>
      </c>
      <c r="AD222" s="85">
        <v>0</v>
      </c>
      <c r="AE222" s="85">
        <v>0</v>
      </c>
      <c r="AF222" s="85">
        <v>0</v>
      </c>
      <c r="AG222" s="85">
        <v>0</v>
      </c>
      <c r="AH222" s="85">
        <v>0</v>
      </c>
      <c r="AI222" s="85">
        <v>0</v>
      </c>
      <c r="AJ222" s="85">
        <v>1538.6</v>
      </c>
      <c r="AK222" s="82" t="s">
        <v>173</v>
      </c>
      <c r="AL222" s="82" t="s">
        <v>163</v>
      </c>
    </row>
    <row r="223" spans="1:38">
      <c r="A223" s="82">
        <v>2540210</v>
      </c>
      <c r="B223" s="82">
        <v>6396</v>
      </c>
      <c r="C223" s="82" t="s">
        <v>220</v>
      </c>
      <c r="D223" s="82" t="s">
        <v>221</v>
      </c>
      <c r="E223" s="83">
        <v>0.1003</v>
      </c>
      <c r="F223" s="82" t="s">
        <v>159</v>
      </c>
      <c r="G223" s="82" t="s">
        <v>160</v>
      </c>
      <c r="H223" s="82">
        <v>2414597</v>
      </c>
      <c r="I223" s="84">
        <v>48569</v>
      </c>
      <c r="J223" s="84">
        <v>45797</v>
      </c>
      <c r="K223" s="84">
        <v>45798</v>
      </c>
      <c r="L223" s="82">
        <v>-2771</v>
      </c>
      <c r="M223" s="85">
        <v>3151.92</v>
      </c>
      <c r="N223" s="85">
        <v>1526.4</v>
      </c>
      <c r="O223" s="82" t="s">
        <v>60</v>
      </c>
      <c r="P223" s="85">
        <v>0</v>
      </c>
      <c r="Q223" s="85">
        <v>0</v>
      </c>
      <c r="R223" s="85">
        <v>0</v>
      </c>
      <c r="S223" s="82" t="s">
        <v>60</v>
      </c>
      <c r="T223" s="82" t="s">
        <v>60</v>
      </c>
      <c r="U223" s="82"/>
      <c r="V223" s="82" t="s">
        <v>115</v>
      </c>
      <c r="W223" s="82" t="s">
        <v>161</v>
      </c>
      <c r="X223" s="82" t="s">
        <v>60</v>
      </c>
      <c r="Y223" s="82"/>
      <c r="Z223" s="82"/>
      <c r="AA223" s="85">
        <v>933.59259879692377</v>
      </c>
      <c r="AB223" s="85">
        <v>592.80740120307621</v>
      </c>
      <c r="AC223" s="85">
        <v>0</v>
      </c>
      <c r="AD223" s="85">
        <v>0</v>
      </c>
      <c r="AE223" s="85">
        <v>0</v>
      </c>
      <c r="AF223" s="85">
        <v>0</v>
      </c>
      <c r="AG223" s="85">
        <v>0</v>
      </c>
      <c r="AH223" s="85">
        <v>0</v>
      </c>
      <c r="AI223" s="85">
        <v>0</v>
      </c>
      <c r="AJ223" s="85">
        <v>1526.4</v>
      </c>
      <c r="AK223" s="82" t="s">
        <v>173</v>
      </c>
      <c r="AL223" s="82" t="s">
        <v>163</v>
      </c>
    </row>
    <row r="224" spans="1:38">
      <c r="A224" s="82">
        <v>2540210</v>
      </c>
      <c r="B224" s="82">
        <v>6396</v>
      </c>
      <c r="C224" s="82" t="s">
        <v>220</v>
      </c>
      <c r="D224" s="82" t="s">
        <v>221</v>
      </c>
      <c r="E224" s="83">
        <v>0.1003</v>
      </c>
      <c r="F224" s="82" t="s">
        <v>159</v>
      </c>
      <c r="G224" s="82" t="s">
        <v>160</v>
      </c>
      <c r="H224" s="82">
        <v>2414598</v>
      </c>
      <c r="I224" s="84">
        <v>48600</v>
      </c>
      <c r="J224" s="84">
        <v>45797</v>
      </c>
      <c r="K224" s="84">
        <v>45798</v>
      </c>
      <c r="L224" s="82">
        <v>-2802</v>
      </c>
      <c r="M224" s="85">
        <v>3151.92</v>
      </c>
      <c r="N224" s="85">
        <v>1514.2899999999997</v>
      </c>
      <c r="O224" s="82" t="s">
        <v>60</v>
      </c>
      <c r="P224" s="85">
        <v>0</v>
      </c>
      <c r="Q224" s="85">
        <v>0</v>
      </c>
      <c r="R224" s="85">
        <v>0</v>
      </c>
      <c r="S224" s="82" t="s">
        <v>60</v>
      </c>
      <c r="T224" s="82" t="s">
        <v>60</v>
      </c>
      <c r="U224" s="82"/>
      <c r="V224" s="82" t="s">
        <v>115</v>
      </c>
      <c r="W224" s="82" t="s">
        <v>161</v>
      </c>
      <c r="X224" s="82" t="s">
        <v>60</v>
      </c>
      <c r="Y224" s="82"/>
      <c r="Z224" s="82"/>
      <c r="AA224" s="85">
        <v>933.75259283230525</v>
      </c>
      <c r="AB224" s="85">
        <v>580.53740716769448</v>
      </c>
      <c r="AC224" s="85">
        <v>0</v>
      </c>
      <c r="AD224" s="85">
        <v>0</v>
      </c>
      <c r="AE224" s="85">
        <v>0</v>
      </c>
      <c r="AF224" s="85">
        <v>0</v>
      </c>
      <c r="AG224" s="85">
        <v>0</v>
      </c>
      <c r="AH224" s="85">
        <v>0</v>
      </c>
      <c r="AI224" s="85">
        <v>0</v>
      </c>
      <c r="AJ224" s="85">
        <v>1514.2899999999997</v>
      </c>
      <c r="AK224" s="82" t="s">
        <v>173</v>
      </c>
      <c r="AL224" s="82" t="s">
        <v>163</v>
      </c>
    </row>
    <row r="225" spans="1:38">
      <c r="A225" s="82">
        <v>2540210</v>
      </c>
      <c r="B225" s="82">
        <v>6396</v>
      </c>
      <c r="C225" s="82" t="s">
        <v>220</v>
      </c>
      <c r="D225" s="82" t="s">
        <v>221</v>
      </c>
      <c r="E225" s="83">
        <v>0.1003</v>
      </c>
      <c r="F225" s="82" t="s">
        <v>159</v>
      </c>
      <c r="G225" s="82" t="s">
        <v>160</v>
      </c>
      <c r="H225" s="82">
        <v>2414599</v>
      </c>
      <c r="I225" s="84">
        <v>48631</v>
      </c>
      <c r="J225" s="84">
        <v>45797</v>
      </c>
      <c r="K225" s="84">
        <v>45798</v>
      </c>
      <c r="L225" s="82">
        <v>-2833</v>
      </c>
      <c r="M225" s="85">
        <v>3151.92</v>
      </c>
      <c r="N225" s="85">
        <v>1502.27</v>
      </c>
      <c r="O225" s="82" t="s">
        <v>60</v>
      </c>
      <c r="P225" s="85">
        <v>0</v>
      </c>
      <c r="Q225" s="85">
        <v>0</v>
      </c>
      <c r="R225" s="85">
        <v>0</v>
      </c>
      <c r="S225" s="82" t="s">
        <v>60</v>
      </c>
      <c r="T225" s="82" t="s">
        <v>60</v>
      </c>
      <c r="U225" s="82"/>
      <c r="V225" s="82" t="s">
        <v>115</v>
      </c>
      <c r="W225" s="82" t="s">
        <v>161</v>
      </c>
      <c r="X225" s="82" t="s">
        <v>60</v>
      </c>
      <c r="Y225" s="82"/>
      <c r="Z225" s="82"/>
      <c r="AA225" s="85">
        <v>933.9142337051702</v>
      </c>
      <c r="AB225" s="85">
        <v>568.35576629482989</v>
      </c>
      <c r="AC225" s="85">
        <v>0</v>
      </c>
      <c r="AD225" s="85">
        <v>0</v>
      </c>
      <c r="AE225" s="85">
        <v>0</v>
      </c>
      <c r="AF225" s="85">
        <v>0</v>
      </c>
      <c r="AG225" s="85">
        <v>0</v>
      </c>
      <c r="AH225" s="85">
        <v>0</v>
      </c>
      <c r="AI225" s="85">
        <v>0</v>
      </c>
      <c r="AJ225" s="85">
        <v>1502.27</v>
      </c>
      <c r="AK225" s="82" t="s">
        <v>173</v>
      </c>
      <c r="AL225" s="82" t="s">
        <v>163</v>
      </c>
    </row>
    <row r="226" spans="1:38">
      <c r="A226" s="82">
        <v>2540210</v>
      </c>
      <c r="B226" s="82">
        <v>6396</v>
      </c>
      <c r="C226" s="82" t="s">
        <v>220</v>
      </c>
      <c r="D226" s="82" t="s">
        <v>221</v>
      </c>
      <c r="E226" s="83">
        <v>0.1003</v>
      </c>
      <c r="F226" s="82" t="s">
        <v>159</v>
      </c>
      <c r="G226" s="82" t="s">
        <v>160</v>
      </c>
      <c r="H226" s="82">
        <v>2414600</v>
      </c>
      <c r="I226" s="84">
        <v>48659</v>
      </c>
      <c r="J226" s="84">
        <v>45797</v>
      </c>
      <c r="K226" s="84">
        <v>45798</v>
      </c>
      <c r="L226" s="82">
        <v>-2861</v>
      </c>
      <c r="M226" s="85">
        <v>3151.92</v>
      </c>
      <c r="N226" s="85">
        <v>1490.35</v>
      </c>
      <c r="O226" s="82" t="s">
        <v>60</v>
      </c>
      <c r="P226" s="85">
        <v>0</v>
      </c>
      <c r="Q226" s="85">
        <v>0</v>
      </c>
      <c r="R226" s="85">
        <v>0</v>
      </c>
      <c r="S226" s="82" t="s">
        <v>60</v>
      </c>
      <c r="T226" s="82" t="s">
        <v>60</v>
      </c>
      <c r="U226" s="82"/>
      <c r="V226" s="82" t="s">
        <v>115</v>
      </c>
      <c r="W226" s="82" t="s">
        <v>161</v>
      </c>
      <c r="X226" s="82" t="s">
        <v>60</v>
      </c>
      <c r="Y226" s="82"/>
      <c r="Z226" s="82"/>
      <c r="AA226" s="85">
        <v>934.07409166476293</v>
      </c>
      <c r="AB226" s="85">
        <v>556.27590833523686</v>
      </c>
      <c r="AC226" s="85">
        <v>0</v>
      </c>
      <c r="AD226" s="85">
        <v>0</v>
      </c>
      <c r="AE226" s="85">
        <v>0</v>
      </c>
      <c r="AF226" s="85">
        <v>0</v>
      </c>
      <c r="AG226" s="85">
        <v>0</v>
      </c>
      <c r="AH226" s="85">
        <v>0</v>
      </c>
      <c r="AI226" s="85">
        <v>0</v>
      </c>
      <c r="AJ226" s="85">
        <v>1490.35</v>
      </c>
      <c r="AK226" s="82" t="s">
        <v>173</v>
      </c>
      <c r="AL226" s="82" t="s">
        <v>163</v>
      </c>
    </row>
    <row r="227" spans="1:38">
      <c r="A227" s="82">
        <v>2540210</v>
      </c>
      <c r="B227" s="82">
        <v>6396</v>
      </c>
      <c r="C227" s="82" t="s">
        <v>220</v>
      </c>
      <c r="D227" s="82" t="s">
        <v>221</v>
      </c>
      <c r="E227" s="83">
        <v>0.1003</v>
      </c>
      <c r="F227" s="82" t="s">
        <v>159</v>
      </c>
      <c r="G227" s="82" t="s">
        <v>160</v>
      </c>
      <c r="H227" s="82">
        <v>2414601</v>
      </c>
      <c r="I227" s="84">
        <v>48690</v>
      </c>
      <c r="J227" s="84">
        <v>45797</v>
      </c>
      <c r="K227" s="84">
        <v>45798</v>
      </c>
      <c r="L227" s="82">
        <v>-2892</v>
      </c>
      <c r="M227" s="85">
        <v>3151.92</v>
      </c>
      <c r="N227" s="85">
        <v>1478.5299999999997</v>
      </c>
      <c r="O227" s="82" t="s">
        <v>60</v>
      </c>
      <c r="P227" s="85">
        <v>0</v>
      </c>
      <c r="Q227" s="85">
        <v>0</v>
      </c>
      <c r="R227" s="85">
        <v>0</v>
      </c>
      <c r="S227" s="82" t="s">
        <v>60</v>
      </c>
      <c r="T227" s="82" t="s">
        <v>60</v>
      </c>
      <c r="U227" s="82"/>
      <c r="V227" s="82" t="s">
        <v>115</v>
      </c>
      <c r="W227" s="82" t="s">
        <v>161</v>
      </c>
      <c r="X227" s="82" t="s">
        <v>60</v>
      </c>
      <c r="Y227" s="82"/>
      <c r="Z227" s="82"/>
      <c r="AA227" s="85">
        <v>934.23701997512615</v>
      </c>
      <c r="AB227" s="85">
        <v>544.29298002487371</v>
      </c>
      <c r="AC227" s="85">
        <v>0</v>
      </c>
      <c r="AD227" s="85">
        <v>0</v>
      </c>
      <c r="AE227" s="85">
        <v>0</v>
      </c>
      <c r="AF227" s="85">
        <v>0</v>
      </c>
      <c r="AG227" s="85">
        <v>0</v>
      </c>
      <c r="AH227" s="85">
        <v>0</v>
      </c>
      <c r="AI227" s="85">
        <v>0</v>
      </c>
      <c r="AJ227" s="85">
        <v>1478.5299999999997</v>
      </c>
      <c r="AK227" s="82" t="s">
        <v>173</v>
      </c>
      <c r="AL227" s="82" t="s">
        <v>163</v>
      </c>
    </row>
    <row r="228" spans="1:38">
      <c r="A228" s="82">
        <v>2540210</v>
      </c>
      <c r="B228" s="82">
        <v>6396</v>
      </c>
      <c r="C228" s="82" t="s">
        <v>220</v>
      </c>
      <c r="D228" s="82" t="s">
        <v>221</v>
      </c>
      <c r="E228" s="83">
        <v>0.1003</v>
      </c>
      <c r="F228" s="82" t="s">
        <v>159</v>
      </c>
      <c r="G228" s="82" t="s">
        <v>160</v>
      </c>
      <c r="H228" s="82">
        <v>2414590</v>
      </c>
      <c r="I228" s="84">
        <v>48355</v>
      </c>
      <c r="J228" s="84">
        <v>45797</v>
      </c>
      <c r="K228" s="84">
        <v>45798</v>
      </c>
      <c r="L228" s="82">
        <v>-2557</v>
      </c>
      <c r="M228" s="85">
        <v>3151.92</v>
      </c>
      <c r="N228" s="85">
        <v>1613.92</v>
      </c>
      <c r="O228" s="82" t="s">
        <v>60</v>
      </c>
      <c r="P228" s="85">
        <v>0</v>
      </c>
      <c r="Q228" s="85">
        <v>0</v>
      </c>
      <c r="R228" s="85">
        <v>0</v>
      </c>
      <c r="S228" s="82" t="s">
        <v>60</v>
      </c>
      <c r="T228" s="82" t="s">
        <v>60</v>
      </c>
      <c r="U228" s="82"/>
      <c r="V228" s="82" t="s">
        <v>115</v>
      </c>
      <c r="W228" s="82" t="s">
        <v>161</v>
      </c>
      <c r="X228" s="82" t="s">
        <v>60</v>
      </c>
      <c r="Y228" s="82"/>
      <c r="Z228" s="82"/>
      <c r="AA228" s="85">
        <v>932.40552552095232</v>
      </c>
      <c r="AB228" s="85">
        <v>681.51447447904775</v>
      </c>
      <c r="AC228" s="85">
        <v>0</v>
      </c>
      <c r="AD228" s="85">
        <v>0</v>
      </c>
      <c r="AE228" s="85">
        <v>0</v>
      </c>
      <c r="AF228" s="85">
        <v>0</v>
      </c>
      <c r="AG228" s="85">
        <v>0</v>
      </c>
      <c r="AH228" s="85">
        <v>0</v>
      </c>
      <c r="AI228" s="85">
        <v>0</v>
      </c>
      <c r="AJ228" s="85">
        <v>1613.92</v>
      </c>
      <c r="AK228" s="82" t="s">
        <v>173</v>
      </c>
      <c r="AL228" s="82" t="s">
        <v>163</v>
      </c>
    </row>
    <row r="229" spans="1:38">
      <c r="A229" s="82">
        <v>2540210</v>
      </c>
      <c r="B229" s="82">
        <v>6396</v>
      </c>
      <c r="C229" s="82" t="s">
        <v>220</v>
      </c>
      <c r="D229" s="82" t="s">
        <v>221</v>
      </c>
      <c r="E229" s="83">
        <v>0.1003</v>
      </c>
      <c r="F229" s="82" t="s">
        <v>159</v>
      </c>
      <c r="G229" s="82" t="s">
        <v>160</v>
      </c>
      <c r="H229" s="82">
        <v>2414591</v>
      </c>
      <c r="I229" s="84">
        <v>48386</v>
      </c>
      <c r="J229" s="84">
        <v>45797</v>
      </c>
      <c r="K229" s="84">
        <v>45798</v>
      </c>
      <c r="L229" s="82">
        <v>-2588</v>
      </c>
      <c r="M229" s="85">
        <v>3151.92</v>
      </c>
      <c r="N229" s="85">
        <v>1601.12</v>
      </c>
      <c r="O229" s="82" t="s">
        <v>60</v>
      </c>
      <c r="P229" s="85">
        <v>0</v>
      </c>
      <c r="Q229" s="85">
        <v>0</v>
      </c>
      <c r="R229" s="85">
        <v>0</v>
      </c>
      <c r="S229" s="82" t="s">
        <v>60</v>
      </c>
      <c r="T229" s="82" t="s">
        <v>60</v>
      </c>
      <c r="U229" s="82"/>
      <c r="V229" s="82" t="s">
        <v>115</v>
      </c>
      <c r="W229" s="82" t="s">
        <v>161</v>
      </c>
      <c r="X229" s="82" t="s">
        <v>60</v>
      </c>
      <c r="Y229" s="82"/>
      <c r="Z229" s="82"/>
      <c r="AA229" s="85">
        <v>932.58463514302389</v>
      </c>
      <c r="AB229" s="85">
        <v>668.53536485697589</v>
      </c>
      <c r="AC229" s="85">
        <v>0</v>
      </c>
      <c r="AD229" s="85">
        <v>0</v>
      </c>
      <c r="AE229" s="85">
        <v>0</v>
      </c>
      <c r="AF229" s="85">
        <v>0</v>
      </c>
      <c r="AG229" s="85">
        <v>0</v>
      </c>
      <c r="AH229" s="85">
        <v>0</v>
      </c>
      <c r="AI229" s="85">
        <v>0</v>
      </c>
      <c r="AJ229" s="85">
        <v>1601.12</v>
      </c>
      <c r="AK229" s="82" t="s">
        <v>173</v>
      </c>
      <c r="AL229" s="82" t="s">
        <v>163</v>
      </c>
    </row>
    <row r="230" spans="1:38">
      <c r="A230" s="82">
        <v>2540210</v>
      </c>
      <c r="B230" s="82">
        <v>6396</v>
      </c>
      <c r="C230" s="82" t="s">
        <v>220</v>
      </c>
      <c r="D230" s="82" t="s">
        <v>221</v>
      </c>
      <c r="E230" s="83">
        <v>0.1003</v>
      </c>
      <c r="F230" s="82" t="s">
        <v>159</v>
      </c>
      <c r="G230" s="82" t="s">
        <v>160</v>
      </c>
      <c r="H230" s="82">
        <v>2414592</v>
      </c>
      <c r="I230" s="84">
        <v>48416</v>
      </c>
      <c r="J230" s="84">
        <v>45797</v>
      </c>
      <c r="K230" s="84">
        <v>45798</v>
      </c>
      <c r="L230" s="82">
        <v>-2618</v>
      </c>
      <c r="M230" s="85">
        <v>3151.92</v>
      </c>
      <c r="N230" s="85">
        <v>1588.4099999999999</v>
      </c>
      <c r="O230" s="82" t="s">
        <v>60</v>
      </c>
      <c r="P230" s="85">
        <v>0</v>
      </c>
      <c r="Q230" s="85">
        <v>0</v>
      </c>
      <c r="R230" s="85">
        <v>0</v>
      </c>
      <c r="S230" s="82" t="s">
        <v>60</v>
      </c>
      <c r="T230" s="82" t="s">
        <v>60</v>
      </c>
      <c r="U230" s="82"/>
      <c r="V230" s="82" t="s">
        <v>115</v>
      </c>
      <c r="W230" s="82" t="s">
        <v>161</v>
      </c>
      <c r="X230" s="82" t="s">
        <v>60</v>
      </c>
      <c r="Y230" s="82"/>
      <c r="Z230" s="82"/>
      <c r="AA230" s="85">
        <v>932.75092667326578</v>
      </c>
      <c r="AB230" s="85">
        <v>655.65907332673419</v>
      </c>
      <c r="AC230" s="85">
        <v>0</v>
      </c>
      <c r="AD230" s="85">
        <v>0</v>
      </c>
      <c r="AE230" s="85">
        <v>0</v>
      </c>
      <c r="AF230" s="85">
        <v>0</v>
      </c>
      <c r="AG230" s="85">
        <v>0</v>
      </c>
      <c r="AH230" s="85">
        <v>0</v>
      </c>
      <c r="AI230" s="85">
        <v>0</v>
      </c>
      <c r="AJ230" s="85">
        <v>1588.4099999999999</v>
      </c>
      <c r="AK230" s="82" t="s">
        <v>173</v>
      </c>
      <c r="AL230" s="82" t="s">
        <v>163</v>
      </c>
    </row>
    <row r="231" spans="1:38">
      <c r="A231" s="82">
        <v>2540210</v>
      </c>
      <c r="B231" s="82">
        <v>6396</v>
      </c>
      <c r="C231" s="82" t="s">
        <v>220</v>
      </c>
      <c r="D231" s="82" t="s">
        <v>221</v>
      </c>
      <c r="E231" s="83">
        <v>0.1003</v>
      </c>
      <c r="F231" s="82" t="s">
        <v>159</v>
      </c>
      <c r="G231" s="82" t="s">
        <v>160</v>
      </c>
      <c r="H231" s="82">
        <v>2414593</v>
      </c>
      <c r="I231" s="84">
        <v>48447</v>
      </c>
      <c r="J231" s="84">
        <v>45797</v>
      </c>
      <c r="K231" s="84">
        <v>45798</v>
      </c>
      <c r="L231" s="82">
        <v>-2649</v>
      </c>
      <c r="M231" s="85">
        <v>3151.92</v>
      </c>
      <c r="N231" s="85">
        <v>1575.81</v>
      </c>
      <c r="O231" s="82" t="s">
        <v>60</v>
      </c>
      <c r="P231" s="85">
        <v>0</v>
      </c>
      <c r="Q231" s="85">
        <v>0</v>
      </c>
      <c r="R231" s="85">
        <v>0</v>
      </c>
      <c r="S231" s="82" t="s">
        <v>60</v>
      </c>
      <c r="T231" s="82" t="s">
        <v>60</v>
      </c>
      <c r="U231" s="82"/>
      <c r="V231" s="82" t="s">
        <v>115</v>
      </c>
      <c r="W231" s="82" t="s">
        <v>161</v>
      </c>
      <c r="X231" s="82" t="s">
        <v>60</v>
      </c>
      <c r="Y231" s="82"/>
      <c r="Z231" s="82"/>
      <c r="AA231" s="85">
        <v>932.92119603289416</v>
      </c>
      <c r="AB231" s="85">
        <v>642.88880396710579</v>
      </c>
      <c r="AC231" s="85">
        <v>0</v>
      </c>
      <c r="AD231" s="85">
        <v>0</v>
      </c>
      <c r="AE231" s="85">
        <v>0</v>
      </c>
      <c r="AF231" s="85">
        <v>0</v>
      </c>
      <c r="AG231" s="85">
        <v>0</v>
      </c>
      <c r="AH231" s="85">
        <v>0</v>
      </c>
      <c r="AI231" s="85">
        <v>0</v>
      </c>
      <c r="AJ231" s="85">
        <v>1575.81</v>
      </c>
      <c r="AK231" s="82" t="s">
        <v>173</v>
      </c>
      <c r="AL231" s="82" t="s">
        <v>163</v>
      </c>
    </row>
    <row r="232" spans="1:38">
      <c r="A232" s="82">
        <v>2540210</v>
      </c>
      <c r="B232" s="82">
        <v>6396</v>
      </c>
      <c r="C232" s="82" t="s">
        <v>220</v>
      </c>
      <c r="D232" s="82" t="s">
        <v>221</v>
      </c>
      <c r="E232" s="83">
        <v>0.1003</v>
      </c>
      <c r="F232" s="82" t="s">
        <v>159</v>
      </c>
      <c r="G232" s="82" t="s">
        <v>160</v>
      </c>
      <c r="H232" s="82">
        <v>2414594</v>
      </c>
      <c r="I232" s="84">
        <v>48478</v>
      </c>
      <c r="J232" s="84">
        <v>45797</v>
      </c>
      <c r="K232" s="84">
        <v>45798</v>
      </c>
      <c r="L232" s="82">
        <v>-2680</v>
      </c>
      <c r="M232" s="85">
        <v>3151.92</v>
      </c>
      <c r="N232" s="85">
        <v>1563.31</v>
      </c>
      <c r="O232" s="82" t="s">
        <v>60</v>
      </c>
      <c r="P232" s="85">
        <v>0</v>
      </c>
      <c r="Q232" s="85">
        <v>0</v>
      </c>
      <c r="R232" s="85">
        <v>0</v>
      </c>
      <c r="S232" s="82" t="s">
        <v>60</v>
      </c>
      <c r="T232" s="82" t="s">
        <v>60</v>
      </c>
      <c r="U232" s="82"/>
      <c r="V232" s="82" t="s">
        <v>115</v>
      </c>
      <c r="W232" s="82" t="s">
        <v>161</v>
      </c>
      <c r="X232" s="82" t="s">
        <v>60</v>
      </c>
      <c r="Y232" s="82"/>
      <c r="Z232" s="82"/>
      <c r="AA232" s="85">
        <v>933.08962054874473</v>
      </c>
      <c r="AB232" s="85">
        <v>630.2203794512551</v>
      </c>
      <c r="AC232" s="85">
        <v>0</v>
      </c>
      <c r="AD232" s="85">
        <v>0</v>
      </c>
      <c r="AE232" s="85">
        <v>0</v>
      </c>
      <c r="AF232" s="85">
        <v>0</v>
      </c>
      <c r="AG232" s="85">
        <v>0</v>
      </c>
      <c r="AH232" s="85">
        <v>0</v>
      </c>
      <c r="AI232" s="85">
        <v>0</v>
      </c>
      <c r="AJ232" s="85">
        <v>1563.31</v>
      </c>
      <c r="AK232" s="82" t="s">
        <v>173</v>
      </c>
      <c r="AL232" s="82" t="s">
        <v>163</v>
      </c>
    </row>
    <row r="233" spans="1:38">
      <c r="A233" s="82">
        <v>2540210</v>
      </c>
      <c r="B233" s="82">
        <v>6396</v>
      </c>
      <c r="C233" s="82" t="s">
        <v>220</v>
      </c>
      <c r="D233" s="82" t="s">
        <v>221</v>
      </c>
      <c r="E233" s="83">
        <v>0.1003</v>
      </c>
      <c r="F233" s="82" t="s">
        <v>159</v>
      </c>
      <c r="G233" s="82" t="s">
        <v>160</v>
      </c>
      <c r="H233" s="82">
        <v>2414595</v>
      </c>
      <c r="I233" s="84">
        <v>48508</v>
      </c>
      <c r="J233" s="84">
        <v>45797</v>
      </c>
      <c r="K233" s="84">
        <v>45798</v>
      </c>
      <c r="L233" s="82">
        <v>-2710</v>
      </c>
      <c r="M233" s="85">
        <v>3151.92</v>
      </c>
      <c r="N233" s="85">
        <v>1550.91</v>
      </c>
      <c r="O233" s="82" t="s">
        <v>60</v>
      </c>
      <c r="P233" s="85">
        <v>0</v>
      </c>
      <c r="Q233" s="85">
        <v>0</v>
      </c>
      <c r="R233" s="85">
        <v>0</v>
      </c>
      <c r="S233" s="82" t="s">
        <v>60</v>
      </c>
      <c r="T233" s="82" t="s">
        <v>60</v>
      </c>
      <c r="U233" s="82"/>
      <c r="V233" s="82" t="s">
        <v>115</v>
      </c>
      <c r="W233" s="82" t="s">
        <v>161</v>
      </c>
      <c r="X233" s="82" t="s">
        <v>60</v>
      </c>
      <c r="Y233" s="82"/>
      <c r="Z233" s="82"/>
      <c r="AA233" s="85">
        <v>933.26114549227145</v>
      </c>
      <c r="AB233" s="85">
        <v>617.64885450772863</v>
      </c>
      <c r="AC233" s="85">
        <v>0</v>
      </c>
      <c r="AD233" s="85">
        <v>0</v>
      </c>
      <c r="AE233" s="85">
        <v>0</v>
      </c>
      <c r="AF233" s="85">
        <v>0</v>
      </c>
      <c r="AG233" s="85">
        <v>0</v>
      </c>
      <c r="AH233" s="85">
        <v>0</v>
      </c>
      <c r="AI233" s="85">
        <v>0</v>
      </c>
      <c r="AJ233" s="85">
        <v>1550.91</v>
      </c>
      <c r="AK233" s="82" t="s">
        <v>173</v>
      </c>
      <c r="AL233" s="82" t="s">
        <v>163</v>
      </c>
    </row>
    <row r="234" spans="1:38">
      <c r="A234" s="82">
        <v>2540210</v>
      </c>
      <c r="B234" s="82">
        <v>6396</v>
      </c>
      <c r="C234" s="82" t="s">
        <v>220</v>
      </c>
      <c r="D234" s="82" t="s">
        <v>221</v>
      </c>
      <c r="E234" s="83">
        <v>0.1003</v>
      </c>
      <c r="F234" s="82" t="s">
        <v>159</v>
      </c>
      <c r="G234" s="82" t="s">
        <v>160</v>
      </c>
      <c r="H234" s="82">
        <v>2414584</v>
      </c>
      <c r="I234" s="84">
        <v>48173</v>
      </c>
      <c r="J234" s="84">
        <v>45797</v>
      </c>
      <c r="K234" s="84">
        <v>45798</v>
      </c>
      <c r="L234" s="82">
        <v>-2375</v>
      </c>
      <c r="M234" s="85">
        <v>3151.92</v>
      </c>
      <c r="N234" s="85">
        <v>1692.92</v>
      </c>
      <c r="O234" s="82" t="s">
        <v>60</v>
      </c>
      <c r="P234" s="85">
        <v>0</v>
      </c>
      <c r="Q234" s="85">
        <v>0</v>
      </c>
      <c r="R234" s="85">
        <v>0</v>
      </c>
      <c r="S234" s="82" t="s">
        <v>60</v>
      </c>
      <c r="T234" s="82" t="s">
        <v>60</v>
      </c>
      <c r="U234" s="82"/>
      <c r="V234" s="82" t="s">
        <v>115</v>
      </c>
      <c r="W234" s="82" t="s">
        <v>161</v>
      </c>
      <c r="X234" s="82" t="s">
        <v>60</v>
      </c>
      <c r="Y234" s="82"/>
      <c r="Z234" s="82"/>
      <c r="AA234" s="85">
        <v>931.33910467270744</v>
      </c>
      <c r="AB234" s="85">
        <v>761.58089532729264</v>
      </c>
      <c r="AC234" s="85">
        <v>0</v>
      </c>
      <c r="AD234" s="85">
        <v>0</v>
      </c>
      <c r="AE234" s="85">
        <v>0</v>
      </c>
      <c r="AF234" s="85">
        <v>0</v>
      </c>
      <c r="AG234" s="85">
        <v>0</v>
      </c>
      <c r="AH234" s="85">
        <v>0</v>
      </c>
      <c r="AI234" s="85">
        <v>0</v>
      </c>
      <c r="AJ234" s="85">
        <v>1692.92</v>
      </c>
      <c r="AK234" s="82" t="s">
        <v>173</v>
      </c>
      <c r="AL234" s="82" t="s">
        <v>163</v>
      </c>
    </row>
    <row r="235" spans="1:38">
      <c r="A235" s="82">
        <v>2540210</v>
      </c>
      <c r="B235" s="82">
        <v>6396</v>
      </c>
      <c r="C235" s="82" t="s">
        <v>220</v>
      </c>
      <c r="D235" s="82" t="s">
        <v>221</v>
      </c>
      <c r="E235" s="83">
        <v>0.1003</v>
      </c>
      <c r="F235" s="82" t="s">
        <v>159</v>
      </c>
      <c r="G235" s="82" t="s">
        <v>160</v>
      </c>
      <c r="H235" s="82">
        <v>2414585</v>
      </c>
      <c r="I235" s="84">
        <v>48203</v>
      </c>
      <c r="J235" s="84">
        <v>45797</v>
      </c>
      <c r="K235" s="84">
        <v>45798</v>
      </c>
      <c r="L235" s="82">
        <v>-2405</v>
      </c>
      <c r="M235" s="85">
        <v>3151.92</v>
      </c>
      <c r="N235" s="85">
        <v>1679.49</v>
      </c>
      <c r="O235" s="82" t="s">
        <v>60</v>
      </c>
      <c r="P235" s="85">
        <v>0</v>
      </c>
      <c r="Q235" s="85">
        <v>0</v>
      </c>
      <c r="R235" s="85">
        <v>0</v>
      </c>
      <c r="S235" s="82" t="s">
        <v>60</v>
      </c>
      <c r="T235" s="82" t="s">
        <v>60</v>
      </c>
      <c r="U235" s="82"/>
      <c r="V235" s="82" t="s">
        <v>115</v>
      </c>
      <c r="W235" s="82" t="s">
        <v>161</v>
      </c>
      <c r="X235" s="82" t="s">
        <v>60</v>
      </c>
      <c r="Y235" s="82"/>
      <c r="Z235" s="82"/>
      <c r="AA235" s="85">
        <v>931.51717781542675</v>
      </c>
      <c r="AB235" s="85">
        <v>747.97282218457326</v>
      </c>
      <c r="AC235" s="85">
        <v>0</v>
      </c>
      <c r="AD235" s="85">
        <v>0</v>
      </c>
      <c r="AE235" s="85">
        <v>0</v>
      </c>
      <c r="AF235" s="85">
        <v>0</v>
      </c>
      <c r="AG235" s="85">
        <v>0</v>
      </c>
      <c r="AH235" s="85">
        <v>0</v>
      </c>
      <c r="AI235" s="85">
        <v>0</v>
      </c>
      <c r="AJ235" s="85">
        <v>1679.49</v>
      </c>
      <c r="AK235" s="82" t="s">
        <v>173</v>
      </c>
      <c r="AL235" s="82" t="s">
        <v>163</v>
      </c>
    </row>
    <row r="236" spans="1:38">
      <c r="A236" s="82">
        <v>2540210</v>
      </c>
      <c r="B236" s="82">
        <v>6396</v>
      </c>
      <c r="C236" s="82" t="s">
        <v>220</v>
      </c>
      <c r="D236" s="82" t="s">
        <v>221</v>
      </c>
      <c r="E236" s="83">
        <v>0.1003</v>
      </c>
      <c r="F236" s="82" t="s">
        <v>159</v>
      </c>
      <c r="G236" s="82" t="s">
        <v>160</v>
      </c>
      <c r="H236" s="82">
        <v>2414586</v>
      </c>
      <c r="I236" s="84">
        <v>48234</v>
      </c>
      <c r="J236" s="84">
        <v>45797</v>
      </c>
      <c r="K236" s="84">
        <v>45798</v>
      </c>
      <c r="L236" s="82">
        <v>-2436</v>
      </c>
      <c r="M236" s="85">
        <v>3151.92</v>
      </c>
      <c r="N236" s="85">
        <v>1666.17</v>
      </c>
      <c r="O236" s="82" t="s">
        <v>60</v>
      </c>
      <c r="P236" s="85">
        <v>0</v>
      </c>
      <c r="Q236" s="85">
        <v>0</v>
      </c>
      <c r="R236" s="85">
        <v>0</v>
      </c>
      <c r="S236" s="82" t="s">
        <v>60</v>
      </c>
      <c r="T236" s="82" t="s">
        <v>60</v>
      </c>
      <c r="U236" s="82"/>
      <c r="V236" s="82" t="s">
        <v>115</v>
      </c>
      <c r="W236" s="82" t="s">
        <v>161</v>
      </c>
      <c r="X236" s="82" t="s">
        <v>60</v>
      </c>
      <c r="Y236" s="82"/>
      <c r="Z236" s="82"/>
      <c r="AA236" s="85">
        <v>931.69918230792666</v>
      </c>
      <c r="AB236" s="85">
        <v>734.47081769207341</v>
      </c>
      <c r="AC236" s="85">
        <v>0</v>
      </c>
      <c r="AD236" s="85">
        <v>0</v>
      </c>
      <c r="AE236" s="85">
        <v>0</v>
      </c>
      <c r="AF236" s="85">
        <v>0</v>
      </c>
      <c r="AG236" s="85">
        <v>0</v>
      </c>
      <c r="AH236" s="85">
        <v>0</v>
      </c>
      <c r="AI236" s="85">
        <v>0</v>
      </c>
      <c r="AJ236" s="85">
        <v>1666.17</v>
      </c>
      <c r="AK236" s="82" t="s">
        <v>173</v>
      </c>
      <c r="AL236" s="82" t="s">
        <v>163</v>
      </c>
    </row>
    <row r="237" spans="1:38">
      <c r="A237" s="82">
        <v>2540210</v>
      </c>
      <c r="B237" s="82">
        <v>6396</v>
      </c>
      <c r="C237" s="82" t="s">
        <v>220</v>
      </c>
      <c r="D237" s="82" t="s">
        <v>221</v>
      </c>
      <c r="E237" s="83">
        <v>0.1003</v>
      </c>
      <c r="F237" s="82" t="s">
        <v>159</v>
      </c>
      <c r="G237" s="82" t="s">
        <v>160</v>
      </c>
      <c r="H237" s="82">
        <v>2414587</v>
      </c>
      <c r="I237" s="84">
        <v>48265</v>
      </c>
      <c r="J237" s="84">
        <v>45797</v>
      </c>
      <c r="K237" s="84">
        <v>45798</v>
      </c>
      <c r="L237" s="82">
        <v>-2467</v>
      </c>
      <c r="M237" s="85">
        <v>3151.92</v>
      </c>
      <c r="N237" s="85">
        <v>1652.95</v>
      </c>
      <c r="O237" s="82" t="s">
        <v>60</v>
      </c>
      <c r="P237" s="85">
        <v>0</v>
      </c>
      <c r="Q237" s="85">
        <v>0</v>
      </c>
      <c r="R237" s="85">
        <v>0</v>
      </c>
      <c r="S237" s="82" t="s">
        <v>60</v>
      </c>
      <c r="T237" s="82" t="s">
        <v>60</v>
      </c>
      <c r="U237" s="82"/>
      <c r="V237" s="82" t="s">
        <v>115</v>
      </c>
      <c r="W237" s="82" t="s">
        <v>161</v>
      </c>
      <c r="X237" s="82" t="s">
        <v>60</v>
      </c>
      <c r="Y237" s="82"/>
      <c r="Z237" s="82"/>
      <c r="AA237" s="85">
        <v>931.87945839361407</v>
      </c>
      <c r="AB237" s="85">
        <v>721.07054160638597</v>
      </c>
      <c r="AC237" s="85">
        <v>0</v>
      </c>
      <c r="AD237" s="85">
        <v>0</v>
      </c>
      <c r="AE237" s="85">
        <v>0</v>
      </c>
      <c r="AF237" s="85">
        <v>0</v>
      </c>
      <c r="AG237" s="85">
        <v>0</v>
      </c>
      <c r="AH237" s="85">
        <v>0</v>
      </c>
      <c r="AI237" s="85">
        <v>0</v>
      </c>
      <c r="AJ237" s="85">
        <v>1652.95</v>
      </c>
      <c r="AK237" s="82" t="s">
        <v>173</v>
      </c>
      <c r="AL237" s="82" t="s">
        <v>163</v>
      </c>
    </row>
    <row r="238" spans="1:38">
      <c r="A238" s="82">
        <v>2540210</v>
      </c>
      <c r="B238" s="82">
        <v>6396</v>
      </c>
      <c r="C238" s="82" t="s">
        <v>220</v>
      </c>
      <c r="D238" s="82" t="s">
        <v>221</v>
      </c>
      <c r="E238" s="83">
        <v>0.1003</v>
      </c>
      <c r="F238" s="82" t="s">
        <v>159</v>
      </c>
      <c r="G238" s="82" t="s">
        <v>160</v>
      </c>
      <c r="H238" s="82">
        <v>2414588</v>
      </c>
      <c r="I238" s="84">
        <v>48294</v>
      </c>
      <c r="J238" s="84">
        <v>45797</v>
      </c>
      <c r="K238" s="84">
        <v>45798</v>
      </c>
      <c r="L238" s="82">
        <v>-2496</v>
      </c>
      <c r="M238" s="85">
        <v>3151.92</v>
      </c>
      <c r="N238" s="85">
        <v>1639.84</v>
      </c>
      <c r="O238" s="82" t="s">
        <v>60</v>
      </c>
      <c r="P238" s="85">
        <v>0</v>
      </c>
      <c r="Q238" s="85">
        <v>0</v>
      </c>
      <c r="R238" s="85">
        <v>0</v>
      </c>
      <c r="S238" s="82" t="s">
        <v>60</v>
      </c>
      <c r="T238" s="82" t="s">
        <v>60</v>
      </c>
      <c r="U238" s="82"/>
      <c r="V238" s="82" t="s">
        <v>115</v>
      </c>
      <c r="W238" s="82" t="s">
        <v>161</v>
      </c>
      <c r="X238" s="82" t="s">
        <v>60</v>
      </c>
      <c r="Y238" s="82"/>
      <c r="Z238" s="82"/>
      <c r="AA238" s="85">
        <v>932.05835173481557</v>
      </c>
      <c r="AB238" s="85">
        <v>707.78164826518434</v>
      </c>
      <c r="AC238" s="85">
        <v>0</v>
      </c>
      <c r="AD238" s="85">
        <v>0</v>
      </c>
      <c r="AE238" s="85">
        <v>0</v>
      </c>
      <c r="AF238" s="85">
        <v>0</v>
      </c>
      <c r="AG238" s="85">
        <v>0</v>
      </c>
      <c r="AH238" s="85">
        <v>0</v>
      </c>
      <c r="AI238" s="85">
        <v>0</v>
      </c>
      <c r="AJ238" s="85">
        <v>1639.84</v>
      </c>
      <c r="AK238" s="82" t="s">
        <v>173</v>
      </c>
      <c r="AL238" s="82" t="s">
        <v>163</v>
      </c>
    </row>
    <row r="239" spans="1:38">
      <c r="A239" s="82">
        <v>2540210</v>
      </c>
      <c r="B239" s="82">
        <v>6396</v>
      </c>
      <c r="C239" s="82" t="s">
        <v>220</v>
      </c>
      <c r="D239" s="82" t="s">
        <v>221</v>
      </c>
      <c r="E239" s="83">
        <v>0.1003</v>
      </c>
      <c r="F239" s="82" t="s">
        <v>159</v>
      </c>
      <c r="G239" s="82" t="s">
        <v>160</v>
      </c>
      <c r="H239" s="82">
        <v>2414589</v>
      </c>
      <c r="I239" s="84">
        <v>48325</v>
      </c>
      <c r="J239" s="84">
        <v>45797</v>
      </c>
      <c r="K239" s="84">
        <v>45798</v>
      </c>
      <c r="L239" s="82">
        <v>-2527</v>
      </c>
      <c r="M239" s="85">
        <v>3151.92</v>
      </c>
      <c r="N239" s="85">
        <v>1626.83</v>
      </c>
      <c r="O239" s="82" t="s">
        <v>60</v>
      </c>
      <c r="P239" s="85">
        <v>0</v>
      </c>
      <c r="Q239" s="85">
        <v>0</v>
      </c>
      <c r="R239" s="85">
        <v>0</v>
      </c>
      <c r="S239" s="82" t="s">
        <v>60</v>
      </c>
      <c r="T239" s="82" t="s">
        <v>60</v>
      </c>
      <c r="U239" s="82"/>
      <c r="V239" s="82" t="s">
        <v>115</v>
      </c>
      <c r="W239" s="82" t="s">
        <v>161</v>
      </c>
      <c r="X239" s="82" t="s">
        <v>60</v>
      </c>
      <c r="Y239" s="82"/>
      <c r="Z239" s="82"/>
      <c r="AA239" s="85">
        <v>932.23544414198329</v>
      </c>
      <c r="AB239" s="85">
        <v>694.59455585801663</v>
      </c>
      <c r="AC239" s="85">
        <v>0</v>
      </c>
      <c r="AD239" s="85">
        <v>0</v>
      </c>
      <c r="AE239" s="85">
        <v>0</v>
      </c>
      <c r="AF239" s="85">
        <v>0</v>
      </c>
      <c r="AG239" s="85">
        <v>0</v>
      </c>
      <c r="AH239" s="85">
        <v>0</v>
      </c>
      <c r="AI239" s="85">
        <v>0</v>
      </c>
      <c r="AJ239" s="85">
        <v>1626.83</v>
      </c>
      <c r="AK239" s="82" t="s">
        <v>173</v>
      </c>
      <c r="AL239" s="82" t="s">
        <v>163</v>
      </c>
    </row>
    <row r="240" spans="1:38">
      <c r="A240" s="82">
        <v>2540210</v>
      </c>
      <c r="B240" s="82">
        <v>6396</v>
      </c>
      <c r="C240" s="82" t="s">
        <v>220</v>
      </c>
      <c r="D240" s="82" t="s">
        <v>221</v>
      </c>
      <c r="E240" s="83">
        <v>0.1003</v>
      </c>
      <c r="F240" s="82" t="s">
        <v>159</v>
      </c>
      <c r="G240" s="82" t="s">
        <v>160</v>
      </c>
      <c r="H240" s="82">
        <v>2414578</v>
      </c>
      <c r="I240" s="84">
        <v>47989</v>
      </c>
      <c r="J240" s="84">
        <v>45797</v>
      </c>
      <c r="K240" s="84">
        <v>45798</v>
      </c>
      <c r="L240" s="82">
        <v>-2191</v>
      </c>
      <c r="M240" s="85">
        <v>3151.92</v>
      </c>
      <c r="N240" s="85">
        <v>1775.7999999999997</v>
      </c>
      <c r="O240" s="82" t="s">
        <v>60</v>
      </c>
      <c r="P240" s="85">
        <v>0</v>
      </c>
      <c r="Q240" s="85">
        <v>0</v>
      </c>
      <c r="R240" s="85">
        <v>0</v>
      </c>
      <c r="S240" s="82" t="s">
        <v>60</v>
      </c>
      <c r="T240" s="82" t="s">
        <v>60</v>
      </c>
      <c r="U240" s="82"/>
      <c r="V240" s="82" t="s">
        <v>115</v>
      </c>
      <c r="W240" s="82" t="s">
        <v>161</v>
      </c>
      <c r="X240" s="82" t="s">
        <v>60</v>
      </c>
      <c r="Y240" s="82"/>
      <c r="Z240" s="82"/>
      <c r="AA240" s="85">
        <v>930.2228051473387</v>
      </c>
      <c r="AB240" s="85">
        <v>845.57719485266114</v>
      </c>
      <c r="AC240" s="85">
        <v>0</v>
      </c>
      <c r="AD240" s="85">
        <v>0</v>
      </c>
      <c r="AE240" s="85">
        <v>0</v>
      </c>
      <c r="AF240" s="85">
        <v>0</v>
      </c>
      <c r="AG240" s="85">
        <v>0</v>
      </c>
      <c r="AH240" s="85">
        <v>0</v>
      </c>
      <c r="AI240" s="85">
        <v>0</v>
      </c>
      <c r="AJ240" s="85">
        <v>1775.7999999999997</v>
      </c>
      <c r="AK240" s="82" t="s">
        <v>173</v>
      </c>
      <c r="AL240" s="82" t="s">
        <v>163</v>
      </c>
    </row>
    <row r="241" spans="1:38">
      <c r="A241" s="82">
        <v>2540210</v>
      </c>
      <c r="B241" s="82">
        <v>6396</v>
      </c>
      <c r="C241" s="82" t="s">
        <v>220</v>
      </c>
      <c r="D241" s="82" t="s">
        <v>221</v>
      </c>
      <c r="E241" s="83">
        <v>0.1003</v>
      </c>
      <c r="F241" s="82" t="s">
        <v>159</v>
      </c>
      <c r="G241" s="82" t="s">
        <v>160</v>
      </c>
      <c r="H241" s="82">
        <v>2414579</v>
      </c>
      <c r="I241" s="84">
        <v>48020</v>
      </c>
      <c r="J241" s="84">
        <v>45797</v>
      </c>
      <c r="K241" s="84">
        <v>45798</v>
      </c>
      <c r="L241" s="82">
        <v>-2222</v>
      </c>
      <c r="M241" s="85">
        <v>3151.92</v>
      </c>
      <c r="N241" s="85">
        <v>1761.7099999999998</v>
      </c>
      <c r="O241" s="82" t="s">
        <v>60</v>
      </c>
      <c r="P241" s="85">
        <v>0</v>
      </c>
      <c r="Q241" s="85">
        <v>0</v>
      </c>
      <c r="R241" s="85">
        <v>0</v>
      </c>
      <c r="S241" s="82" t="s">
        <v>60</v>
      </c>
      <c r="T241" s="82" t="s">
        <v>60</v>
      </c>
      <c r="U241" s="82"/>
      <c r="V241" s="82" t="s">
        <v>115</v>
      </c>
      <c r="W241" s="82" t="s">
        <v>161</v>
      </c>
      <c r="X241" s="82" t="s">
        <v>60</v>
      </c>
      <c r="Y241" s="82"/>
      <c r="Z241" s="82"/>
      <c r="AA241" s="85">
        <v>930.40994067108295</v>
      </c>
      <c r="AB241" s="85">
        <v>831.30005932891686</v>
      </c>
      <c r="AC241" s="85">
        <v>0</v>
      </c>
      <c r="AD241" s="85">
        <v>0</v>
      </c>
      <c r="AE241" s="85">
        <v>0</v>
      </c>
      <c r="AF241" s="85">
        <v>0</v>
      </c>
      <c r="AG241" s="85">
        <v>0</v>
      </c>
      <c r="AH241" s="85">
        <v>0</v>
      </c>
      <c r="AI241" s="85">
        <v>0</v>
      </c>
      <c r="AJ241" s="85">
        <v>1761.7099999999998</v>
      </c>
      <c r="AK241" s="82" t="s">
        <v>173</v>
      </c>
      <c r="AL241" s="82" t="s">
        <v>163</v>
      </c>
    </row>
    <row r="242" spans="1:38">
      <c r="A242" s="82">
        <v>2540210</v>
      </c>
      <c r="B242" s="82">
        <v>6396</v>
      </c>
      <c r="C242" s="82" t="s">
        <v>220</v>
      </c>
      <c r="D242" s="82" t="s">
        <v>221</v>
      </c>
      <c r="E242" s="83">
        <v>0.1003</v>
      </c>
      <c r="F242" s="82" t="s">
        <v>159</v>
      </c>
      <c r="G242" s="82" t="s">
        <v>160</v>
      </c>
      <c r="H242" s="82">
        <v>2414580</v>
      </c>
      <c r="I242" s="84">
        <v>48050</v>
      </c>
      <c r="J242" s="84">
        <v>45797</v>
      </c>
      <c r="K242" s="84">
        <v>45798</v>
      </c>
      <c r="L242" s="82">
        <v>-2252</v>
      </c>
      <c r="M242" s="85">
        <v>3151.92</v>
      </c>
      <c r="N242" s="85">
        <v>1747.73</v>
      </c>
      <c r="O242" s="82" t="s">
        <v>60</v>
      </c>
      <c r="P242" s="85">
        <v>0</v>
      </c>
      <c r="Q242" s="85">
        <v>0</v>
      </c>
      <c r="R242" s="85">
        <v>0</v>
      </c>
      <c r="S242" s="82" t="s">
        <v>60</v>
      </c>
      <c r="T242" s="82" t="s">
        <v>60</v>
      </c>
      <c r="U242" s="82"/>
      <c r="V242" s="82" t="s">
        <v>115</v>
      </c>
      <c r="W242" s="82" t="s">
        <v>161</v>
      </c>
      <c r="X242" s="82" t="s">
        <v>60</v>
      </c>
      <c r="Y242" s="82"/>
      <c r="Z242" s="82"/>
      <c r="AA242" s="85">
        <v>930.60112705906238</v>
      </c>
      <c r="AB242" s="85">
        <v>817.12887294093764</v>
      </c>
      <c r="AC242" s="85">
        <v>0</v>
      </c>
      <c r="AD242" s="85">
        <v>0</v>
      </c>
      <c r="AE242" s="85">
        <v>0</v>
      </c>
      <c r="AF242" s="85">
        <v>0</v>
      </c>
      <c r="AG242" s="85">
        <v>0</v>
      </c>
      <c r="AH242" s="85">
        <v>0</v>
      </c>
      <c r="AI242" s="85">
        <v>0</v>
      </c>
      <c r="AJ242" s="85">
        <v>1747.73</v>
      </c>
      <c r="AK242" s="82" t="s">
        <v>173</v>
      </c>
      <c r="AL242" s="82" t="s">
        <v>163</v>
      </c>
    </row>
    <row r="243" spans="1:38">
      <c r="A243" s="82">
        <v>2540210</v>
      </c>
      <c r="B243" s="82">
        <v>6396</v>
      </c>
      <c r="C243" s="82" t="s">
        <v>220</v>
      </c>
      <c r="D243" s="82" t="s">
        <v>221</v>
      </c>
      <c r="E243" s="83">
        <v>0.1003</v>
      </c>
      <c r="F243" s="82" t="s">
        <v>159</v>
      </c>
      <c r="G243" s="82" t="s">
        <v>160</v>
      </c>
      <c r="H243" s="82">
        <v>2414581</v>
      </c>
      <c r="I243" s="84">
        <v>48081</v>
      </c>
      <c r="J243" s="84">
        <v>45797</v>
      </c>
      <c r="K243" s="84">
        <v>45798</v>
      </c>
      <c r="L243" s="82">
        <v>-2283</v>
      </c>
      <c r="M243" s="85">
        <v>3151.92</v>
      </c>
      <c r="N243" s="85">
        <v>1733.87</v>
      </c>
      <c r="O243" s="82" t="s">
        <v>60</v>
      </c>
      <c r="P243" s="85">
        <v>0</v>
      </c>
      <c r="Q243" s="85">
        <v>0</v>
      </c>
      <c r="R243" s="85">
        <v>0</v>
      </c>
      <c r="S243" s="82" t="s">
        <v>60</v>
      </c>
      <c r="T243" s="82" t="s">
        <v>60</v>
      </c>
      <c r="U243" s="82"/>
      <c r="V243" s="82" t="s">
        <v>115</v>
      </c>
      <c r="W243" s="82" t="s">
        <v>161</v>
      </c>
      <c r="X243" s="82" t="s">
        <v>60</v>
      </c>
      <c r="Y243" s="82"/>
      <c r="Z243" s="82"/>
      <c r="AA243" s="85">
        <v>930.7905641006115</v>
      </c>
      <c r="AB243" s="85">
        <v>803.07943589938827</v>
      </c>
      <c r="AC243" s="85">
        <v>0</v>
      </c>
      <c r="AD243" s="85">
        <v>0</v>
      </c>
      <c r="AE243" s="85">
        <v>0</v>
      </c>
      <c r="AF243" s="85">
        <v>0</v>
      </c>
      <c r="AG243" s="85">
        <v>0</v>
      </c>
      <c r="AH243" s="85">
        <v>0</v>
      </c>
      <c r="AI243" s="85">
        <v>0</v>
      </c>
      <c r="AJ243" s="85">
        <v>1733.87</v>
      </c>
      <c r="AK243" s="82" t="s">
        <v>173</v>
      </c>
      <c r="AL243" s="82" t="s">
        <v>163</v>
      </c>
    </row>
    <row r="244" spans="1:38">
      <c r="A244" s="82">
        <v>2540210</v>
      </c>
      <c r="B244" s="82">
        <v>6396</v>
      </c>
      <c r="C244" s="82" t="s">
        <v>220</v>
      </c>
      <c r="D244" s="82" t="s">
        <v>221</v>
      </c>
      <c r="E244" s="83">
        <v>0.1003</v>
      </c>
      <c r="F244" s="82" t="s">
        <v>159</v>
      </c>
      <c r="G244" s="82" t="s">
        <v>160</v>
      </c>
      <c r="H244" s="82">
        <v>2414582</v>
      </c>
      <c r="I244" s="84">
        <v>48112</v>
      </c>
      <c r="J244" s="84">
        <v>45797</v>
      </c>
      <c r="K244" s="84">
        <v>45798</v>
      </c>
      <c r="L244" s="82">
        <v>-2314</v>
      </c>
      <c r="M244" s="85">
        <v>3151.92</v>
      </c>
      <c r="N244" s="85">
        <v>1720.1100000000001</v>
      </c>
      <c r="O244" s="82" t="s">
        <v>60</v>
      </c>
      <c r="P244" s="85">
        <v>0</v>
      </c>
      <c r="Q244" s="85">
        <v>0</v>
      </c>
      <c r="R244" s="85">
        <v>0</v>
      </c>
      <c r="S244" s="82" t="s">
        <v>60</v>
      </c>
      <c r="T244" s="82" t="s">
        <v>60</v>
      </c>
      <c r="U244" s="82"/>
      <c r="V244" s="82" t="s">
        <v>115</v>
      </c>
      <c r="W244" s="82" t="s">
        <v>161</v>
      </c>
      <c r="X244" s="82" t="s">
        <v>60</v>
      </c>
      <c r="Y244" s="82"/>
      <c r="Z244" s="82"/>
      <c r="AA244" s="85">
        <v>930.97313704028022</v>
      </c>
      <c r="AB244" s="85">
        <v>789.13686295971979</v>
      </c>
      <c r="AC244" s="85">
        <v>0</v>
      </c>
      <c r="AD244" s="85">
        <v>0</v>
      </c>
      <c r="AE244" s="85">
        <v>0</v>
      </c>
      <c r="AF244" s="85">
        <v>0</v>
      </c>
      <c r="AG244" s="85">
        <v>0</v>
      </c>
      <c r="AH244" s="85">
        <v>0</v>
      </c>
      <c r="AI244" s="85">
        <v>0</v>
      </c>
      <c r="AJ244" s="85">
        <v>1720.1100000000001</v>
      </c>
      <c r="AK244" s="82" t="s">
        <v>173</v>
      </c>
      <c r="AL244" s="82" t="s">
        <v>163</v>
      </c>
    </row>
    <row r="245" spans="1:38">
      <c r="A245" s="82">
        <v>2540210</v>
      </c>
      <c r="B245" s="82">
        <v>6396</v>
      </c>
      <c r="C245" s="82" t="s">
        <v>220</v>
      </c>
      <c r="D245" s="82" t="s">
        <v>221</v>
      </c>
      <c r="E245" s="83">
        <v>0.1003</v>
      </c>
      <c r="F245" s="82" t="s">
        <v>159</v>
      </c>
      <c r="G245" s="82" t="s">
        <v>160</v>
      </c>
      <c r="H245" s="82">
        <v>2414583</v>
      </c>
      <c r="I245" s="84">
        <v>48142</v>
      </c>
      <c r="J245" s="84">
        <v>45797</v>
      </c>
      <c r="K245" s="84">
        <v>45798</v>
      </c>
      <c r="L245" s="82">
        <v>-2344</v>
      </c>
      <c r="M245" s="85">
        <v>3151.92</v>
      </c>
      <c r="N245" s="85">
        <v>1706.46</v>
      </c>
      <c r="O245" s="82" t="s">
        <v>60</v>
      </c>
      <c r="P245" s="85">
        <v>0</v>
      </c>
      <c r="Q245" s="85">
        <v>0</v>
      </c>
      <c r="R245" s="85">
        <v>0</v>
      </c>
      <c r="S245" s="82" t="s">
        <v>60</v>
      </c>
      <c r="T245" s="82" t="s">
        <v>60</v>
      </c>
      <c r="U245" s="82"/>
      <c r="V245" s="82" t="s">
        <v>115</v>
      </c>
      <c r="W245" s="82" t="s">
        <v>161</v>
      </c>
      <c r="X245" s="82" t="s">
        <v>60</v>
      </c>
      <c r="Y245" s="82"/>
      <c r="Z245" s="82"/>
      <c r="AA245" s="85">
        <v>931.15959605573744</v>
      </c>
      <c r="AB245" s="85">
        <v>775.30040394426248</v>
      </c>
      <c r="AC245" s="85">
        <v>0</v>
      </c>
      <c r="AD245" s="85">
        <v>0</v>
      </c>
      <c r="AE245" s="85">
        <v>0</v>
      </c>
      <c r="AF245" s="85">
        <v>0</v>
      </c>
      <c r="AG245" s="85">
        <v>0</v>
      </c>
      <c r="AH245" s="85">
        <v>0</v>
      </c>
      <c r="AI245" s="85">
        <v>0</v>
      </c>
      <c r="AJ245" s="85">
        <v>1706.46</v>
      </c>
      <c r="AK245" s="82" t="s">
        <v>173</v>
      </c>
      <c r="AL245" s="82" t="s">
        <v>163</v>
      </c>
    </row>
    <row r="246" spans="1:38">
      <c r="A246" s="82">
        <v>2540210</v>
      </c>
      <c r="B246" s="82">
        <v>6396</v>
      </c>
      <c r="C246" s="82" t="s">
        <v>220</v>
      </c>
      <c r="D246" s="82" t="s">
        <v>221</v>
      </c>
      <c r="E246" s="83">
        <v>0.1003</v>
      </c>
      <c r="F246" s="82" t="s">
        <v>159</v>
      </c>
      <c r="G246" s="82" t="s">
        <v>160</v>
      </c>
      <c r="H246" s="82">
        <v>2414572</v>
      </c>
      <c r="I246" s="84">
        <v>47808</v>
      </c>
      <c r="J246" s="84">
        <v>45797</v>
      </c>
      <c r="K246" s="84">
        <v>45798</v>
      </c>
      <c r="L246" s="82">
        <v>-2010</v>
      </c>
      <c r="M246" s="85">
        <v>3151.92</v>
      </c>
      <c r="N246" s="85">
        <v>1862.73</v>
      </c>
      <c r="O246" s="82" t="s">
        <v>60</v>
      </c>
      <c r="P246" s="85">
        <v>0</v>
      </c>
      <c r="Q246" s="85">
        <v>0</v>
      </c>
      <c r="R246" s="85">
        <v>0</v>
      </c>
      <c r="S246" s="82" t="s">
        <v>60</v>
      </c>
      <c r="T246" s="82" t="s">
        <v>60</v>
      </c>
      <c r="U246" s="82"/>
      <c r="V246" s="82" t="s">
        <v>115</v>
      </c>
      <c r="W246" s="82" t="s">
        <v>161</v>
      </c>
      <c r="X246" s="82" t="s">
        <v>60</v>
      </c>
      <c r="Y246" s="82"/>
      <c r="Z246" s="82"/>
      <c r="AA246" s="85">
        <v>929.04834805451912</v>
      </c>
      <c r="AB246" s="85">
        <v>933.68165194548101</v>
      </c>
      <c r="AC246" s="85">
        <v>0</v>
      </c>
      <c r="AD246" s="85">
        <v>0</v>
      </c>
      <c r="AE246" s="85">
        <v>0</v>
      </c>
      <c r="AF246" s="85">
        <v>0</v>
      </c>
      <c r="AG246" s="85">
        <v>0</v>
      </c>
      <c r="AH246" s="85">
        <v>0</v>
      </c>
      <c r="AI246" s="85">
        <v>0</v>
      </c>
      <c r="AJ246" s="85">
        <v>1862.73</v>
      </c>
      <c r="AK246" s="82" t="s">
        <v>173</v>
      </c>
      <c r="AL246" s="82" t="s">
        <v>163</v>
      </c>
    </row>
    <row r="247" spans="1:38">
      <c r="A247" s="82">
        <v>2540210</v>
      </c>
      <c r="B247" s="82">
        <v>6396</v>
      </c>
      <c r="C247" s="82" t="s">
        <v>220</v>
      </c>
      <c r="D247" s="82" t="s">
        <v>221</v>
      </c>
      <c r="E247" s="83">
        <v>0.1003</v>
      </c>
      <c r="F247" s="82" t="s">
        <v>159</v>
      </c>
      <c r="G247" s="82" t="s">
        <v>160</v>
      </c>
      <c r="H247" s="82">
        <v>2414573</v>
      </c>
      <c r="I247" s="84">
        <v>47838</v>
      </c>
      <c r="J247" s="84">
        <v>45797</v>
      </c>
      <c r="K247" s="84">
        <v>45798</v>
      </c>
      <c r="L247" s="82">
        <v>-2040</v>
      </c>
      <c r="M247" s="85">
        <v>3151.92</v>
      </c>
      <c r="N247" s="85">
        <v>1847.95</v>
      </c>
      <c r="O247" s="82" t="s">
        <v>60</v>
      </c>
      <c r="P247" s="85">
        <v>0</v>
      </c>
      <c r="Q247" s="85">
        <v>0</v>
      </c>
      <c r="R247" s="85">
        <v>0</v>
      </c>
      <c r="S247" s="82" t="s">
        <v>60</v>
      </c>
      <c r="T247" s="82" t="s">
        <v>60</v>
      </c>
      <c r="U247" s="82"/>
      <c r="V247" s="82" t="s">
        <v>115</v>
      </c>
      <c r="W247" s="82" t="s">
        <v>161</v>
      </c>
      <c r="X247" s="82" t="s">
        <v>60</v>
      </c>
      <c r="Y247" s="82"/>
      <c r="Z247" s="82"/>
      <c r="AA247" s="85">
        <v>929.24577797025302</v>
      </c>
      <c r="AB247" s="85">
        <v>918.70422202974703</v>
      </c>
      <c r="AC247" s="85">
        <v>0</v>
      </c>
      <c r="AD247" s="85">
        <v>0</v>
      </c>
      <c r="AE247" s="85">
        <v>0</v>
      </c>
      <c r="AF247" s="85">
        <v>0</v>
      </c>
      <c r="AG247" s="85">
        <v>0</v>
      </c>
      <c r="AH247" s="85">
        <v>0</v>
      </c>
      <c r="AI247" s="85">
        <v>0</v>
      </c>
      <c r="AJ247" s="85">
        <v>1847.95</v>
      </c>
      <c r="AK247" s="82" t="s">
        <v>173</v>
      </c>
      <c r="AL247" s="82" t="s">
        <v>163</v>
      </c>
    </row>
    <row r="248" spans="1:38">
      <c r="A248" s="82">
        <v>2540210</v>
      </c>
      <c r="B248" s="82">
        <v>6396</v>
      </c>
      <c r="C248" s="82" t="s">
        <v>220</v>
      </c>
      <c r="D248" s="82" t="s">
        <v>221</v>
      </c>
      <c r="E248" s="83">
        <v>0.1003</v>
      </c>
      <c r="F248" s="82" t="s">
        <v>159</v>
      </c>
      <c r="G248" s="82" t="s">
        <v>160</v>
      </c>
      <c r="H248" s="82">
        <v>2414574</v>
      </c>
      <c r="I248" s="84">
        <v>47869</v>
      </c>
      <c r="J248" s="84">
        <v>45797</v>
      </c>
      <c r="K248" s="84">
        <v>45798</v>
      </c>
      <c r="L248" s="82">
        <v>-2071</v>
      </c>
      <c r="M248" s="85">
        <v>3151.92</v>
      </c>
      <c r="N248" s="85">
        <v>1833.29</v>
      </c>
      <c r="O248" s="82" t="s">
        <v>60</v>
      </c>
      <c r="P248" s="85">
        <v>0</v>
      </c>
      <c r="Q248" s="85">
        <v>0</v>
      </c>
      <c r="R248" s="85">
        <v>0</v>
      </c>
      <c r="S248" s="82" t="s">
        <v>60</v>
      </c>
      <c r="T248" s="82" t="s">
        <v>60</v>
      </c>
      <c r="U248" s="82"/>
      <c r="V248" s="82" t="s">
        <v>115</v>
      </c>
      <c r="W248" s="82" t="s">
        <v>161</v>
      </c>
      <c r="X248" s="82" t="s">
        <v>60</v>
      </c>
      <c r="Y248" s="82"/>
      <c r="Z248" s="82"/>
      <c r="AA248" s="85">
        <v>929.44694703545781</v>
      </c>
      <c r="AB248" s="85">
        <v>903.84305296454227</v>
      </c>
      <c r="AC248" s="85">
        <v>0</v>
      </c>
      <c r="AD248" s="85">
        <v>0</v>
      </c>
      <c r="AE248" s="85">
        <v>0</v>
      </c>
      <c r="AF248" s="85">
        <v>0</v>
      </c>
      <c r="AG248" s="85">
        <v>0</v>
      </c>
      <c r="AH248" s="85">
        <v>0</v>
      </c>
      <c r="AI248" s="85">
        <v>0</v>
      </c>
      <c r="AJ248" s="85">
        <v>1833.29</v>
      </c>
      <c r="AK248" s="82" t="s">
        <v>173</v>
      </c>
      <c r="AL248" s="82" t="s">
        <v>163</v>
      </c>
    </row>
    <row r="249" spans="1:38">
      <c r="A249" s="82">
        <v>2540210</v>
      </c>
      <c r="B249" s="82">
        <v>6396</v>
      </c>
      <c r="C249" s="82" t="s">
        <v>220</v>
      </c>
      <c r="D249" s="82" t="s">
        <v>221</v>
      </c>
      <c r="E249" s="83">
        <v>0.1003</v>
      </c>
      <c r="F249" s="82" t="s">
        <v>159</v>
      </c>
      <c r="G249" s="82" t="s">
        <v>160</v>
      </c>
      <c r="H249" s="82">
        <v>2414575</v>
      </c>
      <c r="I249" s="84">
        <v>47900</v>
      </c>
      <c r="J249" s="84">
        <v>45797</v>
      </c>
      <c r="K249" s="84">
        <v>45798</v>
      </c>
      <c r="L249" s="82">
        <v>-2102</v>
      </c>
      <c r="M249" s="85">
        <v>3151.92</v>
      </c>
      <c r="N249" s="85">
        <v>1818.7399999999998</v>
      </c>
      <c r="O249" s="82" t="s">
        <v>60</v>
      </c>
      <c r="P249" s="85">
        <v>0</v>
      </c>
      <c r="Q249" s="85">
        <v>0</v>
      </c>
      <c r="R249" s="85">
        <v>0</v>
      </c>
      <c r="S249" s="82" t="s">
        <v>60</v>
      </c>
      <c r="T249" s="82" t="s">
        <v>60</v>
      </c>
      <c r="U249" s="82"/>
      <c r="V249" s="82" t="s">
        <v>115</v>
      </c>
      <c r="W249" s="82" t="s">
        <v>161</v>
      </c>
      <c r="X249" s="82" t="s">
        <v>60</v>
      </c>
      <c r="Y249" s="82"/>
      <c r="Z249" s="82"/>
      <c r="AA249" s="85">
        <v>929.6409257214649</v>
      </c>
      <c r="AB249" s="85">
        <v>889.09907427853489</v>
      </c>
      <c r="AC249" s="85">
        <v>0</v>
      </c>
      <c r="AD249" s="85">
        <v>0</v>
      </c>
      <c r="AE249" s="85">
        <v>0</v>
      </c>
      <c r="AF249" s="85">
        <v>0</v>
      </c>
      <c r="AG249" s="85">
        <v>0</v>
      </c>
      <c r="AH249" s="85">
        <v>0</v>
      </c>
      <c r="AI249" s="85">
        <v>0</v>
      </c>
      <c r="AJ249" s="85">
        <v>1818.7399999999998</v>
      </c>
      <c r="AK249" s="82" t="s">
        <v>173</v>
      </c>
      <c r="AL249" s="82" t="s">
        <v>163</v>
      </c>
    </row>
    <row r="250" spans="1:38">
      <c r="A250" s="82">
        <v>2540210</v>
      </c>
      <c r="B250" s="82">
        <v>6396</v>
      </c>
      <c r="C250" s="82" t="s">
        <v>220</v>
      </c>
      <c r="D250" s="82" t="s">
        <v>221</v>
      </c>
      <c r="E250" s="83">
        <v>0.1003</v>
      </c>
      <c r="F250" s="82" t="s">
        <v>159</v>
      </c>
      <c r="G250" s="82" t="s">
        <v>160</v>
      </c>
      <c r="H250" s="82">
        <v>2414576</v>
      </c>
      <c r="I250" s="84">
        <v>47928</v>
      </c>
      <c r="J250" s="84">
        <v>45797</v>
      </c>
      <c r="K250" s="84">
        <v>45798</v>
      </c>
      <c r="L250" s="82">
        <v>-2130</v>
      </c>
      <c r="M250" s="85">
        <v>3151.92</v>
      </c>
      <c r="N250" s="85">
        <v>1804.31</v>
      </c>
      <c r="O250" s="82" t="s">
        <v>60</v>
      </c>
      <c r="P250" s="85">
        <v>0</v>
      </c>
      <c r="Q250" s="85">
        <v>0</v>
      </c>
      <c r="R250" s="85">
        <v>0</v>
      </c>
      <c r="S250" s="82" t="s">
        <v>60</v>
      </c>
      <c r="T250" s="82" t="s">
        <v>60</v>
      </c>
      <c r="U250" s="82"/>
      <c r="V250" s="82" t="s">
        <v>115</v>
      </c>
      <c r="W250" s="82" t="s">
        <v>161</v>
      </c>
      <c r="X250" s="82" t="s">
        <v>60</v>
      </c>
      <c r="Y250" s="82"/>
      <c r="Z250" s="82"/>
      <c r="AA250" s="85">
        <v>929.83285619558865</v>
      </c>
      <c r="AB250" s="85">
        <v>874.47714380441118</v>
      </c>
      <c r="AC250" s="85">
        <v>0</v>
      </c>
      <c r="AD250" s="85">
        <v>0</v>
      </c>
      <c r="AE250" s="85">
        <v>0</v>
      </c>
      <c r="AF250" s="85">
        <v>0</v>
      </c>
      <c r="AG250" s="85">
        <v>0</v>
      </c>
      <c r="AH250" s="85">
        <v>0</v>
      </c>
      <c r="AI250" s="85">
        <v>0</v>
      </c>
      <c r="AJ250" s="85">
        <v>1804.31</v>
      </c>
      <c r="AK250" s="82" t="s">
        <v>173</v>
      </c>
      <c r="AL250" s="82" t="s">
        <v>163</v>
      </c>
    </row>
    <row r="251" spans="1:38">
      <c r="A251" s="82">
        <v>2540210</v>
      </c>
      <c r="B251" s="82">
        <v>6396</v>
      </c>
      <c r="C251" s="82" t="s">
        <v>220</v>
      </c>
      <c r="D251" s="82" t="s">
        <v>221</v>
      </c>
      <c r="E251" s="83">
        <v>0.1003</v>
      </c>
      <c r="F251" s="82" t="s">
        <v>159</v>
      </c>
      <c r="G251" s="82" t="s">
        <v>160</v>
      </c>
      <c r="H251" s="82">
        <v>2414577</v>
      </c>
      <c r="I251" s="84">
        <v>47959</v>
      </c>
      <c r="J251" s="84">
        <v>45797</v>
      </c>
      <c r="K251" s="84">
        <v>45798</v>
      </c>
      <c r="L251" s="82">
        <v>-2161</v>
      </c>
      <c r="M251" s="85">
        <v>3151.92</v>
      </c>
      <c r="N251" s="85">
        <v>1790</v>
      </c>
      <c r="O251" s="82" t="s">
        <v>60</v>
      </c>
      <c r="P251" s="85">
        <v>0</v>
      </c>
      <c r="Q251" s="85">
        <v>0</v>
      </c>
      <c r="R251" s="85">
        <v>0</v>
      </c>
      <c r="S251" s="82" t="s">
        <v>60</v>
      </c>
      <c r="T251" s="82" t="s">
        <v>60</v>
      </c>
      <c r="U251" s="82"/>
      <c r="V251" s="82" t="s">
        <v>115</v>
      </c>
      <c r="W251" s="82" t="s">
        <v>161</v>
      </c>
      <c r="X251" s="82" t="s">
        <v>60</v>
      </c>
      <c r="Y251" s="82"/>
      <c r="Z251" s="82"/>
      <c r="AA251" s="85">
        <v>930.02855402421392</v>
      </c>
      <c r="AB251" s="85">
        <v>859.9714459757862</v>
      </c>
      <c r="AC251" s="85">
        <v>0</v>
      </c>
      <c r="AD251" s="85">
        <v>0</v>
      </c>
      <c r="AE251" s="85">
        <v>0</v>
      </c>
      <c r="AF251" s="85">
        <v>0</v>
      </c>
      <c r="AG251" s="85">
        <v>0</v>
      </c>
      <c r="AH251" s="85">
        <v>0</v>
      </c>
      <c r="AI251" s="85">
        <v>0</v>
      </c>
      <c r="AJ251" s="85">
        <v>1790</v>
      </c>
      <c r="AK251" s="82" t="s">
        <v>173</v>
      </c>
      <c r="AL251" s="82" t="s">
        <v>163</v>
      </c>
    </row>
    <row r="252" spans="1:38">
      <c r="A252" s="82">
        <v>2540210</v>
      </c>
      <c r="B252" s="82">
        <v>6396</v>
      </c>
      <c r="C252" s="82" t="s">
        <v>220</v>
      </c>
      <c r="D252" s="82" t="s">
        <v>221</v>
      </c>
      <c r="E252" s="83">
        <v>0.1003</v>
      </c>
      <c r="F252" s="82" t="s">
        <v>159</v>
      </c>
      <c r="G252" s="82" t="s">
        <v>160</v>
      </c>
      <c r="H252" s="82">
        <v>2414566</v>
      </c>
      <c r="I252" s="84">
        <v>47624</v>
      </c>
      <c r="J252" s="84">
        <v>45797</v>
      </c>
      <c r="K252" s="84">
        <v>45798</v>
      </c>
      <c r="L252" s="82">
        <v>-1826</v>
      </c>
      <c r="M252" s="85">
        <v>3151.92</v>
      </c>
      <c r="N252" s="85">
        <v>1953.91</v>
      </c>
      <c r="O252" s="82" t="s">
        <v>60</v>
      </c>
      <c r="P252" s="85">
        <v>0</v>
      </c>
      <c r="Q252" s="85">
        <v>0</v>
      </c>
      <c r="R252" s="85">
        <v>0</v>
      </c>
      <c r="S252" s="82" t="s">
        <v>60</v>
      </c>
      <c r="T252" s="82" t="s">
        <v>60</v>
      </c>
      <c r="U252" s="82"/>
      <c r="V252" s="82" t="s">
        <v>115</v>
      </c>
      <c r="W252" s="82" t="s">
        <v>161</v>
      </c>
      <c r="X252" s="82" t="s">
        <v>60</v>
      </c>
      <c r="Y252" s="82"/>
      <c r="Z252" s="82"/>
      <c r="AA252" s="85">
        <v>927.82085110028174</v>
      </c>
      <c r="AB252" s="85">
        <v>1026.0891488997183</v>
      </c>
      <c r="AC252" s="85">
        <v>0</v>
      </c>
      <c r="AD252" s="85">
        <v>0</v>
      </c>
      <c r="AE252" s="85">
        <v>0</v>
      </c>
      <c r="AF252" s="85">
        <v>0</v>
      </c>
      <c r="AG252" s="85">
        <v>0</v>
      </c>
      <c r="AH252" s="85">
        <v>0</v>
      </c>
      <c r="AI252" s="85">
        <v>0</v>
      </c>
      <c r="AJ252" s="85">
        <v>1953.91</v>
      </c>
      <c r="AK252" s="82" t="s">
        <v>173</v>
      </c>
      <c r="AL252" s="82" t="s">
        <v>163</v>
      </c>
    </row>
    <row r="253" spans="1:38">
      <c r="A253" s="82">
        <v>2540210</v>
      </c>
      <c r="B253" s="82">
        <v>6396</v>
      </c>
      <c r="C253" s="82" t="s">
        <v>220</v>
      </c>
      <c r="D253" s="82" t="s">
        <v>221</v>
      </c>
      <c r="E253" s="83">
        <v>0.1003</v>
      </c>
      <c r="F253" s="82" t="s">
        <v>159</v>
      </c>
      <c r="G253" s="82" t="s">
        <v>160</v>
      </c>
      <c r="H253" s="82">
        <v>2414567</v>
      </c>
      <c r="I253" s="84">
        <v>47655</v>
      </c>
      <c r="J253" s="84">
        <v>45797</v>
      </c>
      <c r="K253" s="84">
        <v>45798</v>
      </c>
      <c r="L253" s="82">
        <v>-1857</v>
      </c>
      <c r="M253" s="85">
        <v>3151.92</v>
      </c>
      <c r="N253" s="85">
        <v>1938.4099999999999</v>
      </c>
      <c r="O253" s="82" t="s">
        <v>60</v>
      </c>
      <c r="P253" s="85">
        <v>0</v>
      </c>
      <c r="Q253" s="85">
        <v>0</v>
      </c>
      <c r="R253" s="85">
        <v>0</v>
      </c>
      <c r="S253" s="82" t="s">
        <v>60</v>
      </c>
      <c r="T253" s="82" t="s">
        <v>60</v>
      </c>
      <c r="U253" s="82"/>
      <c r="V253" s="82" t="s">
        <v>115</v>
      </c>
      <c r="W253" s="82" t="s">
        <v>161</v>
      </c>
      <c r="X253" s="82" t="s">
        <v>60</v>
      </c>
      <c r="Y253" s="82"/>
      <c r="Z253" s="82"/>
      <c r="AA253" s="85">
        <v>928.02504187923546</v>
      </c>
      <c r="AB253" s="85">
        <v>1010.3849581207645</v>
      </c>
      <c r="AC253" s="85">
        <v>0</v>
      </c>
      <c r="AD253" s="85">
        <v>0</v>
      </c>
      <c r="AE253" s="85">
        <v>0</v>
      </c>
      <c r="AF253" s="85">
        <v>0</v>
      </c>
      <c r="AG253" s="85">
        <v>0</v>
      </c>
      <c r="AH253" s="85">
        <v>0</v>
      </c>
      <c r="AI253" s="85">
        <v>0</v>
      </c>
      <c r="AJ253" s="85">
        <v>1938.4099999999999</v>
      </c>
      <c r="AK253" s="82" t="s">
        <v>173</v>
      </c>
      <c r="AL253" s="82" t="s">
        <v>163</v>
      </c>
    </row>
    <row r="254" spans="1:38">
      <c r="A254" s="82">
        <v>2540210</v>
      </c>
      <c r="B254" s="82">
        <v>6396</v>
      </c>
      <c r="C254" s="82" t="s">
        <v>220</v>
      </c>
      <c r="D254" s="82" t="s">
        <v>221</v>
      </c>
      <c r="E254" s="83">
        <v>0.1003</v>
      </c>
      <c r="F254" s="82" t="s">
        <v>159</v>
      </c>
      <c r="G254" s="82" t="s">
        <v>160</v>
      </c>
      <c r="H254" s="82">
        <v>2414568</v>
      </c>
      <c r="I254" s="84">
        <v>47685</v>
      </c>
      <c r="J254" s="84">
        <v>45797</v>
      </c>
      <c r="K254" s="84">
        <v>45798</v>
      </c>
      <c r="L254" s="82">
        <v>-1887</v>
      </c>
      <c r="M254" s="85">
        <v>3151.92</v>
      </c>
      <c r="N254" s="85">
        <v>1923.0300000000002</v>
      </c>
      <c r="O254" s="82" t="s">
        <v>60</v>
      </c>
      <c r="P254" s="85">
        <v>0</v>
      </c>
      <c r="Q254" s="85">
        <v>0</v>
      </c>
      <c r="R254" s="85">
        <v>0</v>
      </c>
      <c r="S254" s="82" t="s">
        <v>60</v>
      </c>
      <c r="T254" s="82" t="s">
        <v>60</v>
      </c>
      <c r="U254" s="82"/>
      <c r="V254" s="82" t="s">
        <v>115</v>
      </c>
      <c r="W254" s="82" t="s">
        <v>161</v>
      </c>
      <c r="X254" s="82" t="s">
        <v>60</v>
      </c>
      <c r="Y254" s="82"/>
      <c r="Z254" s="82"/>
      <c r="AA254" s="85">
        <v>928.23329028021021</v>
      </c>
      <c r="AB254" s="85">
        <v>994.79670971978987</v>
      </c>
      <c r="AC254" s="85">
        <v>0</v>
      </c>
      <c r="AD254" s="85">
        <v>0</v>
      </c>
      <c r="AE254" s="85">
        <v>0</v>
      </c>
      <c r="AF254" s="85">
        <v>0</v>
      </c>
      <c r="AG254" s="85">
        <v>0</v>
      </c>
      <c r="AH254" s="85">
        <v>0</v>
      </c>
      <c r="AI254" s="85">
        <v>0</v>
      </c>
      <c r="AJ254" s="85">
        <v>1923.0300000000002</v>
      </c>
      <c r="AK254" s="82" t="s">
        <v>173</v>
      </c>
      <c r="AL254" s="82" t="s">
        <v>163</v>
      </c>
    </row>
    <row r="255" spans="1:38">
      <c r="A255" s="82">
        <v>2540210</v>
      </c>
      <c r="B255" s="82">
        <v>6396</v>
      </c>
      <c r="C255" s="82" t="s">
        <v>220</v>
      </c>
      <c r="D255" s="82" t="s">
        <v>221</v>
      </c>
      <c r="E255" s="83">
        <v>0.1003</v>
      </c>
      <c r="F255" s="82" t="s">
        <v>159</v>
      </c>
      <c r="G255" s="82" t="s">
        <v>160</v>
      </c>
      <c r="H255" s="82">
        <v>2414569</v>
      </c>
      <c r="I255" s="84">
        <v>47716</v>
      </c>
      <c r="J255" s="84">
        <v>45797</v>
      </c>
      <c r="K255" s="84">
        <v>45798</v>
      </c>
      <c r="L255" s="82">
        <v>-1918</v>
      </c>
      <c r="M255" s="85">
        <v>3151.92</v>
      </c>
      <c r="N255" s="85">
        <v>1907.77</v>
      </c>
      <c r="O255" s="82" t="s">
        <v>60</v>
      </c>
      <c r="P255" s="85">
        <v>0</v>
      </c>
      <c r="Q255" s="85">
        <v>0</v>
      </c>
      <c r="R255" s="85">
        <v>0</v>
      </c>
      <c r="S255" s="82" t="s">
        <v>60</v>
      </c>
      <c r="T255" s="82" t="s">
        <v>60</v>
      </c>
      <c r="U255" s="82"/>
      <c r="V255" s="82" t="s">
        <v>115</v>
      </c>
      <c r="W255" s="82" t="s">
        <v>161</v>
      </c>
      <c r="X255" s="82" t="s">
        <v>60</v>
      </c>
      <c r="Y255" s="82"/>
      <c r="Z255" s="82"/>
      <c r="AA255" s="85">
        <v>928.43935074494277</v>
      </c>
      <c r="AB255" s="85">
        <v>979.33064925505721</v>
      </c>
      <c r="AC255" s="85">
        <v>0</v>
      </c>
      <c r="AD255" s="85">
        <v>0</v>
      </c>
      <c r="AE255" s="85">
        <v>0</v>
      </c>
      <c r="AF255" s="85">
        <v>0</v>
      </c>
      <c r="AG255" s="85">
        <v>0</v>
      </c>
      <c r="AH255" s="85">
        <v>0</v>
      </c>
      <c r="AI255" s="85">
        <v>0</v>
      </c>
      <c r="AJ255" s="85">
        <v>1907.77</v>
      </c>
      <c r="AK255" s="82" t="s">
        <v>173</v>
      </c>
      <c r="AL255" s="82" t="s">
        <v>163</v>
      </c>
    </row>
    <row r="256" spans="1:38">
      <c r="A256" s="82">
        <v>2540210</v>
      </c>
      <c r="B256" s="82">
        <v>6396</v>
      </c>
      <c r="C256" s="82" t="s">
        <v>220</v>
      </c>
      <c r="D256" s="82" t="s">
        <v>221</v>
      </c>
      <c r="E256" s="83">
        <v>0.1003</v>
      </c>
      <c r="F256" s="82" t="s">
        <v>159</v>
      </c>
      <c r="G256" s="82" t="s">
        <v>160</v>
      </c>
      <c r="H256" s="82">
        <v>2414570</v>
      </c>
      <c r="I256" s="84">
        <v>47747</v>
      </c>
      <c r="J256" s="84">
        <v>45797</v>
      </c>
      <c r="K256" s="84">
        <v>45798</v>
      </c>
      <c r="L256" s="82">
        <v>-1949</v>
      </c>
      <c r="M256" s="85">
        <v>3151.92</v>
      </c>
      <c r="N256" s="85">
        <v>1892.6399999999999</v>
      </c>
      <c r="O256" s="82" t="s">
        <v>60</v>
      </c>
      <c r="P256" s="85">
        <v>0</v>
      </c>
      <c r="Q256" s="85">
        <v>0</v>
      </c>
      <c r="R256" s="85">
        <v>0</v>
      </c>
      <c r="S256" s="82" t="s">
        <v>60</v>
      </c>
      <c r="T256" s="82" t="s">
        <v>60</v>
      </c>
      <c r="U256" s="82"/>
      <c r="V256" s="82" t="s">
        <v>115</v>
      </c>
      <c r="W256" s="82" t="s">
        <v>161</v>
      </c>
      <c r="X256" s="82" t="s">
        <v>60</v>
      </c>
      <c r="Y256" s="82"/>
      <c r="Z256" s="82"/>
      <c r="AA256" s="85">
        <v>928.64810629711417</v>
      </c>
      <c r="AB256" s="85">
        <v>963.99189370288582</v>
      </c>
      <c r="AC256" s="85">
        <v>0</v>
      </c>
      <c r="AD256" s="85">
        <v>0</v>
      </c>
      <c r="AE256" s="85">
        <v>0</v>
      </c>
      <c r="AF256" s="85">
        <v>0</v>
      </c>
      <c r="AG256" s="85">
        <v>0</v>
      </c>
      <c r="AH256" s="85">
        <v>0</v>
      </c>
      <c r="AI256" s="85">
        <v>0</v>
      </c>
      <c r="AJ256" s="85">
        <v>1892.6399999999999</v>
      </c>
      <c r="AK256" s="82" t="s">
        <v>173</v>
      </c>
      <c r="AL256" s="82" t="s">
        <v>163</v>
      </c>
    </row>
    <row r="257" spans="1:38">
      <c r="A257" s="82">
        <v>2540210</v>
      </c>
      <c r="B257" s="82">
        <v>6396</v>
      </c>
      <c r="C257" s="82" t="s">
        <v>220</v>
      </c>
      <c r="D257" s="82" t="s">
        <v>221</v>
      </c>
      <c r="E257" s="83">
        <v>0.1003</v>
      </c>
      <c r="F257" s="82" t="s">
        <v>159</v>
      </c>
      <c r="G257" s="82" t="s">
        <v>160</v>
      </c>
      <c r="H257" s="82">
        <v>2414571</v>
      </c>
      <c r="I257" s="84">
        <v>47777</v>
      </c>
      <c r="J257" s="84">
        <v>45797</v>
      </c>
      <c r="K257" s="84">
        <v>45798</v>
      </c>
      <c r="L257" s="82">
        <v>-1979</v>
      </c>
      <c r="M257" s="85">
        <v>3151.92</v>
      </c>
      <c r="N257" s="85">
        <v>1877.62</v>
      </c>
      <c r="O257" s="82" t="s">
        <v>60</v>
      </c>
      <c r="P257" s="85">
        <v>0</v>
      </c>
      <c r="Q257" s="85">
        <v>0</v>
      </c>
      <c r="R257" s="85">
        <v>0</v>
      </c>
      <c r="S257" s="82" t="s">
        <v>60</v>
      </c>
      <c r="T257" s="82" t="s">
        <v>60</v>
      </c>
      <c r="U257" s="82"/>
      <c r="V257" s="82" t="s">
        <v>115</v>
      </c>
      <c r="W257" s="82" t="s">
        <v>161</v>
      </c>
      <c r="X257" s="82" t="s">
        <v>60</v>
      </c>
      <c r="Y257" s="82"/>
      <c r="Z257" s="82"/>
      <c r="AA257" s="85">
        <v>928.84978324322947</v>
      </c>
      <c r="AB257" s="85">
        <v>948.77021675677042</v>
      </c>
      <c r="AC257" s="85">
        <v>0</v>
      </c>
      <c r="AD257" s="85">
        <v>0</v>
      </c>
      <c r="AE257" s="85">
        <v>0</v>
      </c>
      <c r="AF257" s="85">
        <v>0</v>
      </c>
      <c r="AG257" s="85">
        <v>0</v>
      </c>
      <c r="AH257" s="85">
        <v>0</v>
      </c>
      <c r="AI257" s="85">
        <v>0</v>
      </c>
      <c r="AJ257" s="85">
        <v>1877.62</v>
      </c>
      <c r="AK257" s="82" t="s">
        <v>173</v>
      </c>
      <c r="AL257" s="82" t="s">
        <v>163</v>
      </c>
    </row>
    <row r="258" spans="1:38">
      <c r="A258" s="82">
        <v>2540210</v>
      </c>
      <c r="B258" s="82">
        <v>6396</v>
      </c>
      <c r="C258" s="82" t="s">
        <v>220</v>
      </c>
      <c r="D258" s="82" t="s">
        <v>221</v>
      </c>
      <c r="E258" s="83">
        <v>0.1003</v>
      </c>
      <c r="F258" s="82" t="s">
        <v>159</v>
      </c>
      <c r="G258" s="82" t="s">
        <v>160</v>
      </c>
      <c r="H258" s="82">
        <v>2414560</v>
      </c>
      <c r="I258" s="84">
        <v>47443</v>
      </c>
      <c r="J258" s="84">
        <v>45797</v>
      </c>
      <c r="K258" s="84">
        <v>45798</v>
      </c>
      <c r="L258" s="82">
        <v>-1645</v>
      </c>
      <c r="M258" s="85">
        <v>3151.92</v>
      </c>
      <c r="N258" s="85">
        <v>2049.5599999999995</v>
      </c>
      <c r="O258" s="82" t="s">
        <v>60</v>
      </c>
      <c r="P258" s="85">
        <v>0</v>
      </c>
      <c r="Q258" s="85">
        <v>0</v>
      </c>
      <c r="R258" s="85">
        <v>0</v>
      </c>
      <c r="S258" s="82" t="s">
        <v>60</v>
      </c>
      <c r="T258" s="82" t="s">
        <v>60</v>
      </c>
      <c r="U258" s="82"/>
      <c r="V258" s="82" t="s">
        <v>115</v>
      </c>
      <c r="W258" s="82" t="s">
        <v>161</v>
      </c>
      <c r="X258" s="82" t="s">
        <v>60</v>
      </c>
      <c r="Y258" s="82"/>
      <c r="Z258" s="82"/>
      <c r="AA258" s="85">
        <v>926.53257608061108</v>
      </c>
      <c r="AB258" s="85">
        <v>1123.0274239193886</v>
      </c>
      <c r="AC258" s="85">
        <v>0</v>
      </c>
      <c r="AD258" s="85">
        <v>0</v>
      </c>
      <c r="AE258" s="85">
        <v>0</v>
      </c>
      <c r="AF258" s="85">
        <v>0</v>
      </c>
      <c r="AG258" s="85">
        <v>0</v>
      </c>
      <c r="AH258" s="85">
        <v>0</v>
      </c>
      <c r="AI258" s="85">
        <v>0</v>
      </c>
      <c r="AJ258" s="85">
        <v>2049.5599999999995</v>
      </c>
      <c r="AK258" s="82" t="s">
        <v>173</v>
      </c>
      <c r="AL258" s="82" t="s">
        <v>163</v>
      </c>
    </row>
    <row r="259" spans="1:38">
      <c r="A259" s="82">
        <v>2540210</v>
      </c>
      <c r="B259" s="82">
        <v>6396</v>
      </c>
      <c r="C259" s="82" t="s">
        <v>220</v>
      </c>
      <c r="D259" s="82" t="s">
        <v>221</v>
      </c>
      <c r="E259" s="83">
        <v>0.1003</v>
      </c>
      <c r="F259" s="82" t="s">
        <v>159</v>
      </c>
      <c r="G259" s="82" t="s">
        <v>160</v>
      </c>
      <c r="H259" s="82">
        <v>2414561</v>
      </c>
      <c r="I259" s="84">
        <v>47473</v>
      </c>
      <c r="J259" s="84">
        <v>45797</v>
      </c>
      <c r="K259" s="84">
        <v>45798</v>
      </c>
      <c r="L259" s="82">
        <v>-1675</v>
      </c>
      <c r="M259" s="85">
        <v>3151.92</v>
      </c>
      <c r="N259" s="85">
        <v>2033.2999999999997</v>
      </c>
      <c r="O259" s="82" t="s">
        <v>60</v>
      </c>
      <c r="P259" s="85">
        <v>0</v>
      </c>
      <c r="Q259" s="85">
        <v>0</v>
      </c>
      <c r="R259" s="85">
        <v>0</v>
      </c>
      <c r="S259" s="82" t="s">
        <v>60</v>
      </c>
      <c r="T259" s="82" t="s">
        <v>60</v>
      </c>
      <c r="U259" s="82"/>
      <c r="V259" s="82" t="s">
        <v>115</v>
      </c>
      <c r="W259" s="82" t="s">
        <v>161</v>
      </c>
      <c r="X259" s="82" t="s">
        <v>60</v>
      </c>
      <c r="Y259" s="82"/>
      <c r="Z259" s="82"/>
      <c r="AA259" s="85">
        <v>926.74902281783784</v>
      </c>
      <c r="AB259" s="85">
        <v>1106.5509771821619</v>
      </c>
      <c r="AC259" s="85">
        <v>0</v>
      </c>
      <c r="AD259" s="85">
        <v>0</v>
      </c>
      <c r="AE259" s="85">
        <v>0</v>
      </c>
      <c r="AF259" s="85">
        <v>0</v>
      </c>
      <c r="AG259" s="85">
        <v>0</v>
      </c>
      <c r="AH259" s="85">
        <v>0</v>
      </c>
      <c r="AI259" s="85">
        <v>0</v>
      </c>
      <c r="AJ259" s="85">
        <v>2033.2999999999997</v>
      </c>
      <c r="AK259" s="82" t="s">
        <v>173</v>
      </c>
      <c r="AL259" s="82" t="s">
        <v>163</v>
      </c>
    </row>
    <row r="260" spans="1:38">
      <c r="A260" s="82">
        <v>2540210</v>
      </c>
      <c r="B260" s="82">
        <v>6396</v>
      </c>
      <c r="C260" s="82" t="s">
        <v>220</v>
      </c>
      <c r="D260" s="82" t="s">
        <v>221</v>
      </c>
      <c r="E260" s="83">
        <v>0.1003</v>
      </c>
      <c r="F260" s="82" t="s">
        <v>159</v>
      </c>
      <c r="G260" s="82" t="s">
        <v>160</v>
      </c>
      <c r="H260" s="82">
        <v>2414562</v>
      </c>
      <c r="I260" s="84">
        <v>47504</v>
      </c>
      <c r="J260" s="84">
        <v>45797</v>
      </c>
      <c r="K260" s="84">
        <v>45798</v>
      </c>
      <c r="L260" s="82">
        <v>-1706</v>
      </c>
      <c r="M260" s="85">
        <v>3151.92</v>
      </c>
      <c r="N260" s="85">
        <v>2017.1599999999999</v>
      </c>
      <c r="O260" s="82" t="s">
        <v>60</v>
      </c>
      <c r="P260" s="85">
        <v>0</v>
      </c>
      <c r="Q260" s="85">
        <v>0</v>
      </c>
      <c r="R260" s="85">
        <v>0</v>
      </c>
      <c r="S260" s="82" t="s">
        <v>60</v>
      </c>
      <c r="T260" s="82" t="s">
        <v>60</v>
      </c>
      <c r="U260" s="82"/>
      <c r="V260" s="82" t="s">
        <v>115</v>
      </c>
      <c r="W260" s="82" t="s">
        <v>161</v>
      </c>
      <c r="X260" s="82" t="s">
        <v>60</v>
      </c>
      <c r="Y260" s="82"/>
      <c r="Z260" s="82"/>
      <c r="AA260" s="85">
        <v>926.96358372039901</v>
      </c>
      <c r="AB260" s="85">
        <v>1090.196416279601</v>
      </c>
      <c r="AC260" s="85">
        <v>0</v>
      </c>
      <c r="AD260" s="85">
        <v>0</v>
      </c>
      <c r="AE260" s="85">
        <v>0</v>
      </c>
      <c r="AF260" s="85">
        <v>0</v>
      </c>
      <c r="AG260" s="85">
        <v>0</v>
      </c>
      <c r="AH260" s="85">
        <v>0</v>
      </c>
      <c r="AI260" s="85">
        <v>0</v>
      </c>
      <c r="AJ260" s="85">
        <v>2017.1599999999999</v>
      </c>
      <c r="AK260" s="82" t="s">
        <v>173</v>
      </c>
      <c r="AL260" s="82" t="s">
        <v>163</v>
      </c>
    </row>
    <row r="261" spans="1:38">
      <c r="A261" s="82">
        <v>2540210</v>
      </c>
      <c r="B261" s="82">
        <v>6396</v>
      </c>
      <c r="C261" s="82" t="s">
        <v>220</v>
      </c>
      <c r="D261" s="82" t="s">
        <v>221</v>
      </c>
      <c r="E261" s="83">
        <v>0.1003</v>
      </c>
      <c r="F261" s="82" t="s">
        <v>159</v>
      </c>
      <c r="G261" s="82" t="s">
        <v>160</v>
      </c>
      <c r="H261" s="82">
        <v>2414563</v>
      </c>
      <c r="I261" s="84">
        <v>47535</v>
      </c>
      <c r="J261" s="84">
        <v>45797</v>
      </c>
      <c r="K261" s="84">
        <v>45798</v>
      </c>
      <c r="L261" s="82">
        <v>-1737</v>
      </c>
      <c r="M261" s="85">
        <v>3151.92</v>
      </c>
      <c r="N261" s="85">
        <v>2001.1599999999999</v>
      </c>
      <c r="O261" s="82" t="s">
        <v>60</v>
      </c>
      <c r="P261" s="85">
        <v>0</v>
      </c>
      <c r="Q261" s="85">
        <v>0</v>
      </c>
      <c r="R261" s="85">
        <v>0</v>
      </c>
      <c r="S261" s="82" t="s">
        <v>60</v>
      </c>
      <c r="T261" s="82" t="s">
        <v>60</v>
      </c>
      <c r="U261" s="82"/>
      <c r="V261" s="82" t="s">
        <v>115</v>
      </c>
      <c r="W261" s="82" t="s">
        <v>161</v>
      </c>
      <c r="X261" s="82" t="s">
        <v>60</v>
      </c>
      <c r="Y261" s="82"/>
      <c r="Z261" s="82"/>
      <c r="AA261" s="85">
        <v>927.17899121805112</v>
      </c>
      <c r="AB261" s="85">
        <v>1073.9810087819487</v>
      </c>
      <c r="AC261" s="85">
        <v>0</v>
      </c>
      <c r="AD261" s="85">
        <v>0</v>
      </c>
      <c r="AE261" s="85">
        <v>0</v>
      </c>
      <c r="AF261" s="85">
        <v>0</v>
      </c>
      <c r="AG261" s="85">
        <v>0</v>
      </c>
      <c r="AH261" s="85">
        <v>0</v>
      </c>
      <c r="AI261" s="85">
        <v>0</v>
      </c>
      <c r="AJ261" s="85">
        <v>2001.1599999999999</v>
      </c>
      <c r="AK261" s="82" t="s">
        <v>173</v>
      </c>
      <c r="AL261" s="82" t="s">
        <v>163</v>
      </c>
    </row>
    <row r="262" spans="1:38">
      <c r="A262" s="82">
        <v>2540210</v>
      </c>
      <c r="B262" s="82">
        <v>6396</v>
      </c>
      <c r="C262" s="82" t="s">
        <v>220</v>
      </c>
      <c r="D262" s="82" t="s">
        <v>221</v>
      </c>
      <c r="E262" s="83">
        <v>0.1003</v>
      </c>
      <c r="F262" s="82" t="s">
        <v>159</v>
      </c>
      <c r="G262" s="82" t="s">
        <v>160</v>
      </c>
      <c r="H262" s="82">
        <v>2414564</v>
      </c>
      <c r="I262" s="84">
        <v>47563</v>
      </c>
      <c r="J262" s="84">
        <v>45797</v>
      </c>
      <c r="K262" s="84">
        <v>45798</v>
      </c>
      <c r="L262" s="82">
        <v>-1765</v>
      </c>
      <c r="M262" s="85">
        <v>3151.92</v>
      </c>
      <c r="N262" s="85">
        <v>1985.2799999999997</v>
      </c>
      <c r="O262" s="82" t="s">
        <v>60</v>
      </c>
      <c r="P262" s="85">
        <v>0</v>
      </c>
      <c r="Q262" s="85">
        <v>0</v>
      </c>
      <c r="R262" s="85">
        <v>0</v>
      </c>
      <c r="S262" s="82" t="s">
        <v>60</v>
      </c>
      <c r="T262" s="82" t="s">
        <v>60</v>
      </c>
      <c r="U262" s="82"/>
      <c r="V262" s="82" t="s">
        <v>115</v>
      </c>
      <c r="W262" s="82" t="s">
        <v>161</v>
      </c>
      <c r="X262" s="82" t="s">
        <v>60</v>
      </c>
      <c r="Y262" s="82"/>
      <c r="Z262" s="82"/>
      <c r="AA262" s="85">
        <v>927.39241909693135</v>
      </c>
      <c r="AB262" s="85">
        <v>1057.8875809030685</v>
      </c>
      <c r="AC262" s="85">
        <v>0</v>
      </c>
      <c r="AD262" s="85">
        <v>0</v>
      </c>
      <c r="AE262" s="85">
        <v>0</v>
      </c>
      <c r="AF262" s="85">
        <v>0</v>
      </c>
      <c r="AG262" s="85">
        <v>0</v>
      </c>
      <c r="AH262" s="85">
        <v>0</v>
      </c>
      <c r="AI262" s="85">
        <v>0</v>
      </c>
      <c r="AJ262" s="85">
        <v>1985.2799999999997</v>
      </c>
      <c r="AK262" s="82" t="s">
        <v>173</v>
      </c>
      <c r="AL262" s="82" t="s">
        <v>163</v>
      </c>
    </row>
    <row r="263" spans="1:38">
      <c r="A263" s="82">
        <v>2540210</v>
      </c>
      <c r="B263" s="82">
        <v>6396</v>
      </c>
      <c r="C263" s="82" t="s">
        <v>220</v>
      </c>
      <c r="D263" s="82" t="s">
        <v>221</v>
      </c>
      <c r="E263" s="83">
        <v>0.1003</v>
      </c>
      <c r="F263" s="82" t="s">
        <v>159</v>
      </c>
      <c r="G263" s="82" t="s">
        <v>160</v>
      </c>
      <c r="H263" s="82">
        <v>2414565</v>
      </c>
      <c r="I263" s="84">
        <v>47594</v>
      </c>
      <c r="J263" s="84">
        <v>45797</v>
      </c>
      <c r="K263" s="84">
        <v>45798</v>
      </c>
      <c r="L263" s="82">
        <v>-1796</v>
      </c>
      <c r="M263" s="85">
        <v>3151.92</v>
      </c>
      <c r="N263" s="85">
        <v>1969.53</v>
      </c>
      <c r="O263" s="82" t="s">
        <v>60</v>
      </c>
      <c r="P263" s="85">
        <v>0</v>
      </c>
      <c r="Q263" s="85">
        <v>0</v>
      </c>
      <c r="R263" s="85">
        <v>0</v>
      </c>
      <c r="S263" s="82" t="s">
        <v>60</v>
      </c>
      <c r="T263" s="82" t="s">
        <v>60</v>
      </c>
      <c r="U263" s="82"/>
      <c r="V263" s="82" t="s">
        <v>115</v>
      </c>
      <c r="W263" s="82" t="s">
        <v>161</v>
      </c>
      <c r="X263" s="82" t="s">
        <v>60</v>
      </c>
      <c r="Y263" s="82"/>
      <c r="Z263" s="82"/>
      <c r="AA263" s="85">
        <v>927.60843857077589</v>
      </c>
      <c r="AB263" s="85">
        <v>1041.9215614292241</v>
      </c>
      <c r="AC263" s="85">
        <v>0</v>
      </c>
      <c r="AD263" s="85">
        <v>0</v>
      </c>
      <c r="AE263" s="85">
        <v>0</v>
      </c>
      <c r="AF263" s="85">
        <v>0</v>
      </c>
      <c r="AG263" s="85">
        <v>0</v>
      </c>
      <c r="AH263" s="85">
        <v>0</v>
      </c>
      <c r="AI263" s="85">
        <v>0</v>
      </c>
      <c r="AJ263" s="85">
        <v>1969.53</v>
      </c>
      <c r="AK263" s="82" t="s">
        <v>173</v>
      </c>
      <c r="AL263" s="82" t="s">
        <v>163</v>
      </c>
    </row>
    <row r="264" spans="1:38">
      <c r="A264" s="82">
        <v>2540210</v>
      </c>
      <c r="B264" s="82">
        <v>6396</v>
      </c>
      <c r="C264" s="82" t="s">
        <v>220</v>
      </c>
      <c r="D264" s="82" t="s">
        <v>221</v>
      </c>
      <c r="E264" s="83">
        <v>0.1003</v>
      </c>
      <c r="F264" s="82" t="s">
        <v>159</v>
      </c>
      <c r="G264" s="82" t="s">
        <v>160</v>
      </c>
      <c r="H264" s="82">
        <v>2414554</v>
      </c>
      <c r="I264" s="84">
        <v>47259</v>
      </c>
      <c r="J264" s="84">
        <v>45797</v>
      </c>
      <c r="K264" s="84">
        <v>45798</v>
      </c>
      <c r="L264" s="82">
        <v>-1461</v>
      </c>
      <c r="M264" s="85">
        <v>3151.92</v>
      </c>
      <c r="N264" s="85">
        <v>2149.89</v>
      </c>
      <c r="O264" s="82" t="s">
        <v>60</v>
      </c>
      <c r="P264" s="85">
        <v>0</v>
      </c>
      <c r="Q264" s="85">
        <v>0</v>
      </c>
      <c r="R264" s="85">
        <v>0</v>
      </c>
      <c r="S264" s="82" t="s">
        <v>60</v>
      </c>
      <c r="T264" s="82" t="s">
        <v>60</v>
      </c>
      <c r="U264" s="82"/>
      <c r="V264" s="82" t="s">
        <v>115</v>
      </c>
      <c r="W264" s="82" t="s">
        <v>161</v>
      </c>
      <c r="X264" s="82" t="s">
        <v>60</v>
      </c>
      <c r="Y264" s="82"/>
      <c r="Z264" s="82"/>
      <c r="AA264" s="85">
        <v>925.18553643493487</v>
      </c>
      <c r="AB264" s="85">
        <v>1224.704463565065</v>
      </c>
      <c r="AC264" s="85">
        <v>0</v>
      </c>
      <c r="AD264" s="85">
        <v>0</v>
      </c>
      <c r="AE264" s="85">
        <v>0</v>
      </c>
      <c r="AF264" s="85">
        <v>0</v>
      </c>
      <c r="AG264" s="85">
        <v>0</v>
      </c>
      <c r="AH264" s="85">
        <v>0</v>
      </c>
      <c r="AI264" s="85">
        <v>0</v>
      </c>
      <c r="AJ264" s="85">
        <v>2149.89</v>
      </c>
      <c r="AK264" s="82" t="s">
        <v>173</v>
      </c>
      <c r="AL264" s="82" t="s">
        <v>163</v>
      </c>
    </row>
    <row r="265" spans="1:38">
      <c r="A265" s="82">
        <v>2540210</v>
      </c>
      <c r="B265" s="82">
        <v>6396</v>
      </c>
      <c r="C265" s="82" t="s">
        <v>220</v>
      </c>
      <c r="D265" s="82" t="s">
        <v>221</v>
      </c>
      <c r="E265" s="83">
        <v>0.1003</v>
      </c>
      <c r="F265" s="82" t="s">
        <v>159</v>
      </c>
      <c r="G265" s="82" t="s">
        <v>160</v>
      </c>
      <c r="H265" s="82">
        <v>2414555</v>
      </c>
      <c r="I265" s="84">
        <v>47290</v>
      </c>
      <c r="J265" s="84">
        <v>45797</v>
      </c>
      <c r="K265" s="84">
        <v>45798</v>
      </c>
      <c r="L265" s="82">
        <v>-1492</v>
      </c>
      <c r="M265" s="85">
        <v>3151.92</v>
      </c>
      <c r="N265" s="85">
        <v>2132.83</v>
      </c>
      <c r="O265" s="82" t="s">
        <v>60</v>
      </c>
      <c r="P265" s="85">
        <v>0</v>
      </c>
      <c r="Q265" s="85">
        <v>0</v>
      </c>
      <c r="R265" s="85">
        <v>0</v>
      </c>
      <c r="S265" s="82" t="s">
        <v>60</v>
      </c>
      <c r="T265" s="82" t="s">
        <v>60</v>
      </c>
      <c r="U265" s="82"/>
      <c r="V265" s="82" t="s">
        <v>115</v>
      </c>
      <c r="W265" s="82" t="s">
        <v>161</v>
      </c>
      <c r="X265" s="82" t="s">
        <v>60</v>
      </c>
      <c r="Y265" s="82"/>
      <c r="Z265" s="82"/>
      <c r="AA265" s="85">
        <v>925.40916374781079</v>
      </c>
      <c r="AB265" s="85">
        <v>1207.420836252189</v>
      </c>
      <c r="AC265" s="85">
        <v>0</v>
      </c>
      <c r="AD265" s="85">
        <v>0</v>
      </c>
      <c r="AE265" s="85">
        <v>0</v>
      </c>
      <c r="AF265" s="85">
        <v>0</v>
      </c>
      <c r="AG265" s="85">
        <v>0</v>
      </c>
      <c r="AH265" s="85">
        <v>0</v>
      </c>
      <c r="AI265" s="85">
        <v>0</v>
      </c>
      <c r="AJ265" s="85">
        <v>2132.83</v>
      </c>
      <c r="AK265" s="82" t="s">
        <v>173</v>
      </c>
      <c r="AL265" s="82" t="s">
        <v>163</v>
      </c>
    </row>
    <row r="266" spans="1:38">
      <c r="A266" s="82">
        <v>2540210</v>
      </c>
      <c r="B266" s="82">
        <v>6396</v>
      </c>
      <c r="C266" s="82" t="s">
        <v>220</v>
      </c>
      <c r="D266" s="82" t="s">
        <v>221</v>
      </c>
      <c r="E266" s="83">
        <v>0.1003</v>
      </c>
      <c r="F266" s="82" t="s">
        <v>159</v>
      </c>
      <c r="G266" s="82" t="s">
        <v>160</v>
      </c>
      <c r="H266" s="82">
        <v>2414556</v>
      </c>
      <c r="I266" s="84">
        <v>47320</v>
      </c>
      <c r="J266" s="84">
        <v>45797</v>
      </c>
      <c r="K266" s="84">
        <v>45798</v>
      </c>
      <c r="L266" s="82">
        <v>-1522</v>
      </c>
      <c r="M266" s="85">
        <v>3151.92</v>
      </c>
      <c r="N266" s="85">
        <v>2115.91</v>
      </c>
      <c r="O266" s="82" t="s">
        <v>60</v>
      </c>
      <c r="P266" s="85">
        <v>0</v>
      </c>
      <c r="Q266" s="85">
        <v>0</v>
      </c>
      <c r="R266" s="85">
        <v>0</v>
      </c>
      <c r="S266" s="82" t="s">
        <v>60</v>
      </c>
      <c r="T266" s="82" t="s">
        <v>60</v>
      </c>
      <c r="U266" s="82"/>
      <c r="V266" s="82" t="s">
        <v>115</v>
      </c>
      <c r="W266" s="82" t="s">
        <v>161</v>
      </c>
      <c r="X266" s="82" t="s">
        <v>60</v>
      </c>
      <c r="Y266" s="82"/>
      <c r="Z266" s="82"/>
      <c r="AA266" s="85">
        <v>925.63342454757719</v>
      </c>
      <c r="AB266" s="85">
        <v>1190.2765754524225</v>
      </c>
      <c r="AC266" s="85">
        <v>0</v>
      </c>
      <c r="AD266" s="85">
        <v>0</v>
      </c>
      <c r="AE266" s="85">
        <v>0</v>
      </c>
      <c r="AF266" s="85">
        <v>0</v>
      </c>
      <c r="AG266" s="85">
        <v>0</v>
      </c>
      <c r="AH266" s="85">
        <v>0</v>
      </c>
      <c r="AI266" s="85">
        <v>0</v>
      </c>
      <c r="AJ266" s="85">
        <v>2115.91</v>
      </c>
      <c r="AK266" s="82" t="s">
        <v>173</v>
      </c>
      <c r="AL266" s="82" t="s">
        <v>163</v>
      </c>
    </row>
    <row r="267" spans="1:38">
      <c r="A267" s="82">
        <v>2540210</v>
      </c>
      <c r="B267" s="82">
        <v>6396</v>
      </c>
      <c r="C267" s="82" t="s">
        <v>220</v>
      </c>
      <c r="D267" s="82" t="s">
        <v>221</v>
      </c>
      <c r="E267" s="83">
        <v>0.1003</v>
      </c>
      <c r="F267" s="82" t="s">
        <v>159</v>
      </c>
      <c r="G267" s="82" t="s">
        <v>160</v>
      </c>
      <c r="H267" s="82">
        <v>2414557</v>
      </c>
      <c r="I267" s="84">
        <v>47351</v>
      </c>
      <c r="J267" s="84">
        <v>45797</v>
      </c>
      <c r="K267" s="84">
        <v>45798</v>
      </c>
      <c r="L267" s="82">
        <v>-1553</v>
      </c>
      <c r="M267" s="85">
        <v>3151.92</v>
      </c>
      <c r="N267" s="85">
        <v>2099.12</v>
      </c>
      <c r="O267" s="82" t="s">
        <v>60</v>
      </c>
      <c r="P267" s="85">
        <v>0</v>
      </c>
      <c r="Q267" s="85">
        <v>0</v>
      </c>
      <c r="R267" s="85">
        <v>0</v>
      </c>
      <c r="S267" s="82" t="s">
        <v>60</v>
      </c>
      <c r="T267" s="82" t="s">
        <v>60</v>
      </c>
      <c r="U267" s="82"/>
      <c r="V267" s="82" t="s">
        <v>115</v>
      </c>
      <c r="W267" s="82" t="s">
        <v>161</v>
      </c>
      <c r="X267" s="82" t="s">
        <v>60</v>
      </c>
      <c r="Y267" s="82"/>
      <c r="Z267" s="82"/>
      <c r="AA267" s="85">
        <v>925.86062032031271</v>
      </c>
      <c r="AB267" s="85">
        <v>1173.2593796796873</v>
      </c>
      <c r="AC267" s="85">
        <v>0</v>
      </c>
      <c r="AD267" s="85">
        <v>0</v>
      </c>
      <c r="AE267" s="85">
        <v>0</v>
      </c>
      <c r="AF267" s="85">
        <v>0</v>
      </c>
      <c r="AG267" s="85">
        <v>0</v>
      </c>
      <c r="AH267" s="85">
        <v>0</v>
      </c>
      <c r="AI267" s="85">
        <v>0</v>
      </c>
      <c r="AJ267" s="85">
        <v>2099.12</v>
      </c>
      <c r="AK267" s="82" t="s">
        <v>173</v>
      </c>
      <c r="AL267" s="82" t="s">
        <v>163</v>
      </c>
    </row>
    <row r="268" spans="1:38">
      <c r="A268" s="82">
        <v>2540210</v>
      </c>
      <c r="B268" s="82">
        <v>6396</v>
      </c>
      <c r="C268" s="82" t="s">
        <v>220</v>
      </c>
      <c r="D268" s="82" t="s">
        <v>221</v>
      </c>
      <c r="E268" s="83">
        <v>0.1003</v>
      </c>
      <c r="F268" s="82" t="s">
        <v>159</v>
      </c>
      <c r="G268" s="82" t="s">
        <v>160</v>
      </c>
      <c r="H268" s="82">
        <v>2414558</v>
      </c>
      <c r="I268" s="84">
        <v>47382</v>
      </c>
      <c r="J268" s="84">
        <v>45797</v>
      </c>
      <c r="K268" s="84">
        <v>45798</v>
      </c>
      <c r="L268" s="82">
        <v>-1584</v>
      </c>
      <c r="M268" s="85">
        <v>3151.92</v>
      </c>
      <c r="N268" s="85">
        <v>2082.4699999999998</v>
      </c>
      <c r="O268" s="82" t="s">
        <v>60</v>
      </c>
      <c r="P268" s="85">
        <v>0</v>
      </c>
      <c r="Q268" s="85">
        <v>0</v>
      </c>
      <c r="R268" s="85">
        <v>0</v>
      </c>
      <c r="S268" s="82" t="s">
        <v>60</v>
      </c>
      <c r="T268" s="82" t="s">
        <v>60</v>
      </c>
      <c r="U268" s="82"/>
      <c r="V268" s="82" t="s">
        <v>115</v>
      </c>
      <c r="W268" s="82" t="s">
        <v>161</v>
      </c>
      <c r="X268" s="82" t="s">
        <v>60</v>
      </c>
      <c r="Y268" s="82"/>
      <c r="Z268" s="82"/>
      <c r="AA268" s="85">
        <v>926.08839995938979</v>
      </c>
      <c r="AB268" s="85">
        <v>1156.38160004061</v>
      </c>
      <c r="AC268" s="85">
        <v>0</v>
      </c>
      <c r="AD268" s="85">
        <v>0</v>
      </c>
      <c r="AE268" s="85">
        <v>0</v>
      </c>
      <c r="AF268" s="85">
        <v>0</v>
      </c>
      <c r="AG268" s="85">
        <v>0</v>
      </c>
      <c r="AH268" s="85">
        <v>0</v>
      </c>
      <c r="AI268" s="85">
        <v>0</v>
      </c>
      <c r="AJ268" s="85">
        <v>2082.4699999999998</v>
      </c>
      <c r="AK268" s="82" t="s">
        <v>173</v>
      </c>
      <c r="AL268" s="82" t="s">
        <v>163</v>
      </c>
    </row>
    <row r="269" spans="1:38">
      <c r="A269" s="82">
        <v>2540210</v>
      </c>
      <c r="B269" s="82">
        <v>6396</v>
      </c>
      <c r="C269" s="82" t="s">
        <v>220</v>
      </c>
      <c r="D269" s="82" t="s">
        <v>221</v>
      </c>
      <c r="E269" s="83">
        <v>0.1003</v>
      </c>
      <c r="F269" s="82" t="s">
        <v>159</v>
      </c>
      <c r="G269" s="82" t="s">
        <v>160</v>
      </c>
      <c r="H269" s="82">
        <v>2414559</v>
      </c>
      <c r="I269" s="84">
        <v>47412</v>
      </c>
      <c r="J269" s="84">
        <v>45797</v>
      </c>
      <c r="K269" s="84">
        <v>45798</v>
      </c>
      <c r="L269" s="82">
        <v>-1614</v>
      </c>
      <c r="M269" s="85">
        <v>3151.92</v>
      </c>
      <c r="N269" s="85">
        <v>2065.9499999999998</v>
      </c>
      <c r="O269" s="82" t="s">
        <v>60</v>
      </c>
      <c r="P269" s="85">
        <v>0</v>
      </c>
      <c r="Q269" s="85">
        <v>0</v>
      </c>
      <c r="R269" s="85">
        <v>0</v>
      </c>
      <c r="S269" s="82" t="s">
        <v>60</v>
      </c>
      <c r="T269" s="82" t="s">
        <v>60</v>
      </c>
      <c r="U269" s="82"/>
      <c r="V269" s="82" t="s">
        <v>115</v>
      </c>
      <c r="W269" s="82" t="s">
        <v>161</v>
      </c>
      <c r="X269" s="82" t="s">
        <v>60</v>
      </c>
      <c r="Y269" s="82"/>
      <c r="Z269" s="82"/>
      <c r="AA269" s="85">
        <v>926.31238054899859</v>
      </c>
      <c r="AB269" s="85">
        <v>1139.6376194510012</v>
      </c>
      <c r="AC269" s="85">
        <v>0</v>
      </c>
      <c r="AD269" s="85">
        <v>0</v>
      </c>
      <c r="AE269" s="85">
        <v>0</v>
      </c>
      <c r="AF269" s="85">
        <v>0</v>
      </c>
      <c r="AG269" s="85">
        <v>0</v>
      </c>
      <c r="AH269" s="85">
        <v>0</v>
      </c>
      <c r="AI269" s="85">
        <v>0</v>
      </c>
      <c r="AJ269" s="85">
        <v>2065.9499999999998</v>
      </c>
      <c r="AK269" s="82" t="s">
        <v>173</v>
      </c>
      <c r="AL269" s="82" t="s">
        <v>163</v>
      </c>
    </row>
    <row r="270" spans="1:38">
      <c r="A270" s="82">
        <v>2540210</v>
      </c>
      <c r="B270" s="82">
        <v>6396</v>
      </c>
      <c r="C270" s="82" t="s">
        <v>220</v>
      </c>
      <c r="D270" s="82" t="s">
        <v>221</v>
      </c>
      <c r="E270" s="83">
        <v>0.1003</v>
      </c>
      <c r="F270" s="82" t="s">
        <v>159</v>
      </c>
      <c r="G270" s="82" t="s">
        <v>160</v>
      </c>
      <c r="H270" s="82">
        <v>2414548</v>
      </c>
      <c r="I270" s="84">
        <v>47078</v>
      </c>
      <c r="J270" s="84">
        <v>45797</v>
      </c>
      <c r="K270" s="84">
        <v>45798</v>
      </c>
      <c r="L270" s="82">
        <v>-1280</v>
      </c>
      <c r="M270" s="85">
        <v>3151.92</v>
      </c>
      <c r="N270" s="85">
        <v>2255.13</v>
      </c>
      <c r="O270" s="82" t="s">
        <v>60</v>
      </c>
      <c r="P270" s="85">
        <v>0</v>
      </c>
      <c r="Q270" s="85">
        <v>0</v>
      </c>
      <c r="R270" s="85">
        <v>0</v>
      </c>
      <c r="S270" s="82" t="s">
        <v>60</v>
      </c>
      <c r="T270" s="82" t="s">
        <v>60</v>
      </c>
      <c r="U270" s="82"/>
      <c r="V270" s="82" t="s">
        <v>115</v>
      </c>
      <c r="W270" s="82" t="s">
        <v>161</v>
      </c>
      <c r="X270" s="82" t="s">
        <v>60</v>
      </c>
      <c r="Y270" s="82"/>
      <c r="Z270" s="82"/>
      <c r="AA270" s="85">
        <v>923.76103908094115</v>
      </c>
      <c r="AB270" s="85">
        <v>1331.3689609190587</v>
      </c>
      <c r="AC270" s="85">
        <v>0</v>
      </c>
      <c r="AD270" s="85">
        <v>0</v>
      </c>
      <c r="AE270" s="85">
        <v>0</v>
      </c>
      <c r="AF270" s="85">
        <v>0</v>
      </c>
      <c r="AG270" s="85">
        <v>0</v>
      </c>
      <c r="AH270" s="85">
        <v>0</v>
      </c>
      <c r="AI270" s="85">
        <v>0</v>
      </c>
      <c r="AJ270" s="85">
        <v>2255.13</v>
      </c>
      <c r="AK270" s="82" t="s">
        <v>173</v>
      </c>
      <c r="AL270" s="82" t="s">
        <v>163</v>
      </c>
    </row>
    <row r="271" spans="1:38">
      <c r="A271" s="82">
        <v>2540210</v>
      </c>
      <c r="B271" s="82">
        <v>6396</v>
      </c>
      <c r="C271" s="82" t="s">
        <v>220</v>
      </c>
      <c r="D271" s="82" t="s">
        <v>221</v>
      </c>
      <c r="E271" s="83">
        <v>0.1003</v>
      </c>
      <c r="F271" s="82" t="s">
        <v>159</v>
      </c>
      <c r="G271" s="82" t="s">
        <v>160</v>
      </c>
      <c r="H271" s="82">
        <v>2414549</v>
      </c>
      <c r="I271" s="84">
        <v>47108</v>
      </c>
      <c r="J271" s="84">
        <v>45797</v>
      </c>
      <c r="K271" s="84">
        <v>45798</v>
      </c>
      <c r="L271" s="82">
        <v>-1310</v>
      </c>
      <c r="M271" s="85">
        <v>3151.92</v>
      </c>
      <c r="N271" s="85">
        <v>2237.2399999999998</v>
      </c>
      <c r="O271" s="82" t="s">
        <v>60</v>
      </c>
      <c r="P271" s="85">
        <v>0</v>
      </c>
      <c r="Q271" s="85">
        <v>0</v>
      </c>
      <c r="R271" s="85">
        <v>0</v>
      </c>
      <c r="S271" s="82" t="s">
        <v>60</v>
      </c>
      <c r="T271" s="82" t="s">
        <v>60</v>
      </c>
      <c r="U271" s="82"/>
      <c r="V271" s="82" t="s">
        <v>115</v>
      </c>
      <c r="W271" s="82" t="s">
        <v>161</v>
      </c>
      <c r="X271" s="82" t="s">
        <v>60</v>
      </c>
      <c r="Y271" s="82"/>
      <c r="Z271" s="82"/>
      <c r="AA271" s="85">
        <v>924.00641107642309</v>
      </c>
      <c r="AB271" s="85">
        <v>1313.2335889235767</v>
      </c>
      <c r="AC271" s="85">
        <v>0</v>
      </c>
      <c r="AD271" s="85">
        <v>0</v>
      </c>
      <c r="AE271" s="85">
        <v>0</v>
      </c>
      <c r="AF271" s="85">
        <v>0</v>
      </c>
      <c r="AG271" s="85">
        <v>0</v>
      </c>
      <c r="AH271" s="85">
        <v>0</v>
      </c>
      <c r="AI271" s="85">
        <v>0</v>
      </c>
      <c r="AJ271" s="85">
        <v>2237.2399999999998</v>
      </c>
      <c r="AK271" s="82" t="s">
        <v>173</v>
      </c>
      <c r="AL271" s="82" t="s">
        <v>163</v>
      </c>
    </row>
    <row r="272" spans="1:38">
      <c r="A272" s="82">
        <v>2540210</v>
      </c>
      <c r="B272" s="82">
        <v>6396</v>
      </c>
      <c r="C272" s="82" t="s">
        <v>220</v>
      </c>
      <c r="D272" s="82" t="s">
        <v>221</v>
      </c>
      <c r="E272" s="83">
        <v>0.1003</v>
      </c>
      <c r="F272" s="82" t="s">
        <v>159</v>
      </c>
      <c r="G272" s="82" t="s">
        <v>160</v>
      </c>
      <c r="H272" s="82">
        <v>2414550</v>
      </c>
      <c r="I272" s="84">
        <v>47139</v>
      </c>
      <c r="J272" s="84">
        <v>45797</v>
      </c>
      <c r="K272" s="84">
        <v>45798</v>
      </c>
      <c r="L272" s="82">
        <v>-1341</v>
      </c>
      <c r="M272" s="85">
        <v>3151.92</v>
      </c>
      <c r="N272" s="85">
        <v>2219.4899999999998</v>
      </c>
      <c r="O272" s="82" t="s">
        <v>60</v>
      </c>
      <c r="P272" s="85">
        <v>0</v>
      </c>
      <c r="Q272" s="85">
        <v>0</v>
      </c>
      <c r="R272" s="85">
        <v>0</v>
      </c>
      <c r="S272" s="82" t="s">
        <v>60</v>
      </c>
      <c r="T272" s="82" t="s">
        <v>60</v>
      </c>
      <c r="U272" s="82"/>
      <c r="V272" s="82" t="s">
        <v>115</v>
      </c>
      <c r="W272" s="82" t="s">
        <v>161</v>
      </c>
      <c r="X272" s="82" t="s">
        <v>60</v>
      </c>
      <c r="Y272" s="82"/>
      <c r="Z272" s="82"/>
      <c r="AA272" s="85">
        <v>924.24528849082446</v>
      </c>
      <c r="AB272" s="85">
        <v>1295.2447115091754</v>
      </c>
      <c r="AC272" s="85">
        <v>0</v>
      </c>
      <c r="AD272" s="85">
        <v>0</v>
      </c>
      <c r="AE272" s="85">
        <v>0</v>
      </c>
      <c r="AF272" s="85">
        <v>0</v>
      </c>
      <c r="AG272" s="85">
        <v>0</v>
      </c>
      <c r="AH272" s="85">
        <v>0</v>
      </c>
      <c r="AI272" s="85">
        <v>0</v>
      </c>
      <c r="AJ272" s="85">
        <v>2219.4899999999998</v>
      </c>
      <c r="AK272" s="82" t="s">
        <v>173</v>
      </c>
      <c r="AL272" s="82" t="s">
        <v>163</v>
      </c>
    </row>
    <row r="273" spans="1:38">
      <c r="A273" s="82">
        <v>2540210</v>
      </c>
      <c r="B273" s="82">
        <v>6396</v>
      </c>
      <c r="C273" s="82" t="s">
        <v>220</v>
      </c>
      <c r="D273" s="82" t="s">
        <v>221</v>
      </c>
      <c r="E273" s="83">
        <v>0.1003</v>
      </c>
      <c r="F273" s="82" t="s">
        <v>159</v>
      </c>
      <c r="G273" s="82" t="s">
        <v>160</v>
      </c>
      <c r="H273" s="82">
        <v>2414551</v>
      </c>
      <c r="I273" s="84">
        <v>47170</v>
      </c>
      <c r="J273" s="84">
        <v>45797</v>
      </c>
      <c r="K273" s="84">
        <v>45798</v>
      </c>
      <c r="L273" s="82">
        <v>-1372</v>
      </c>
      <c r="M273" s="85">
        <v>3151.92</v>
      </c>
      <c r="N273" s="85">
        <v>2201.88</v>
      </c>
      <c r="O273" s="82" t="s">
        <v>60</v>
      </c>
      <c r="P273" s="85">
        <v>0</v>
      </c>
      <c r="Q273" s="85">
        <v>0</v>
      </c>
      <c r="R273" s="85">
        <v>0</v>
      </c>
      <c r="S273" s="82" t="s">
        <v>60</v>
      </c>
      <c r="T273" s="82" t="s">
        <v>60</v>
      </c>
      <c r="U273" s="82"/>
      <c r="V273" s="82" t="s">
        <v>115</v>
      </c>
      <c r="W273" s="82" t="s">
        <v>161</v>
      </c>
      <c r="X273" s="82" t="s">
        <v>60</v>
      </c>
      <c r="Y273" s="82"/>
      <c r="Z273" s="82"/>
      <c r="AA273" s="85">
        <v>924.47775222721384</v>
      </c>
      <c r="AB273" s="85">
        <v>1277.402247772786</v>
      </c>
      <c r="AC273" s="85">
        <v>0</v>
      </c>
      <c r="AD273" s="85">
        <v>0</v>
      </c>
      <c r="AE273" s="85">
        <v>0</v>
      </c>
      <c r="AF273" s="85">
        <v>0</v>
      </c>
      <c r="AG273" s="85">
        <v>0</v>
      </c>
      <c r="AH273" s="85">
        <v>0</v>
      </c>
      <c r="AI273" s="85">
        <v>0</v>
      </c>
      <c r="AJ273" s="85">
        <v>2201.88</v>
      </c>
      <c r="AK273" s="82" t="s">
        <v>173</v>
      </c>
      <c r="AL273" s="82" t="s">
        <v>163</v>
      </c>
    </row>
    <row r="274" spans="1:38">
      <c r="A274" s="82">
        <v>2540210</v>
      </c>
      <c r="B274" s="82">
        <v>6396</v>
      </c>
      <c r="C274" s="82" t="s">
        <v>220</v>
      </c>
      <c r="D274" s="82" t="s">
        <v>221</v>
      </c>
      <c r="E274" s="83">
        <v>0.1003</v>
      </c>
      <c r="F274" s="82" t="s">
        <v>159</v>
      </c>
      <c r="G274" s="82" t="s">
        <v>160</v>
      </c>
      <c r="H274" s="82">
        <v>2414552</v>
      </c>
      <c r="I274" s="84">
        <v>47198</v>
      </c>
      <c r="J274" s="84">
        <v>45797</v>
      </c>
      <c r="K274" s="84">
        <v>45798</v>
      </c>
      <c r="L274" s="82">
        <v>-1400</v>
      </c>
      <c r="M274" s="85">
        <v>3151.92</v>
      </c>
      <c r="N274" s="85">
        <v>2184.41</v>
      </c>
      <c r="O274" s="82" t="s">
        <v>60</v>
      </c>
      <c r="P274" s="85">
        <v>0</v>
      </c>
      <c r="Q274" s="85">
        <v>0</v>
      </c>
      <c r="R274" s="85">
        <v>0</v>
      </c>
      <c r="S274" s="82" t="s">
        <v>60</v>
      </c>
      <c r="T274" s="82" t="s">
        <v>60</v>
      </c>
      <c r="U274" s="82"/>
      <c r="V274" s="82" t="s">
        <v>115</v>
      </c>
      <c r="W274" s="82" t="s">
        <v>161</v>
      </c>
      <c r="X274" s="82" t="s">
        <v>60</v>
      </c>
      <c r="Y274" s="82"/>
      <c r="Z274" s="82"/>
      <c r="AA274" s="85">
        <v>924.71083491966795</v>
      </c>
      <c r="AB274" s="85">
        <v>1259.699165080332</v>
      </c>
      <c r="AC274" s="85">
        <v>0</v>
      </c>
      <c r="AD274" s="85">
        <v>0</v>
      </c>
      <c r="AE274" s="85">
        <v>0</v>
      </c>
      <c r="AF274" s="85">
        <v>0</v>
      </c>
      <c r="AG274" s="85">
        <v>0</v>
      </c>
      <c r="AH274" s="85">
        <v>0</v>
      </c>
      <c r="AI274" s="85">
        <v>0</v>
      </c>
      <c r="AJ274" s="85">
        <v>2184.41</v>
      </c>
      <c r="AK274" s="82" t="s">
        <v>173</v>
      </c>
      <c r="AL274" s="82" t="s">
        <v>163</v>
      </c>
    </row>
    <row r="275" spans="1:38">
      <c r="A275" s="82">
        <v>2540210</v>
      </c>
      <c r="B275" s="82">
        <v>6396</v>
      </c>
      <c r="C275" s="82" t="s">
        <v>220</v>
      </c>
      <c r="D275" s="82" t="s">
        <v>221</v>
      </c>
      <c r="E275" s="83">
        <v>0.1003</v>
      </c>
      <c r="F275" s="82" t="s">
        <v>159</v>
      </c>
      <c r="G275" s="82" t="s">
        <v>160</v>
      </c>
      <c r="H275" s="82">
        <v>2414553</v>
      </c>
      <c r="I275" s="84">
        <v>47229</v>
      </c>
      <c r="J275" s="84">
        <v>45797</v>
      </c>
      <c r="K275" s="84">
        <v>45798</v>
      </c>
      <c r="L275" s="82">
        <v>-1431</v>
      </c>
      <c r="M275" s="85">
        <v>3151.92</v>
      </c>
      <c r="N275" s="85">
        <v>2167.0799999999995</v>
      </c>
      <c r="O275" s="82" t="s">
        <v>60</v>
      </c>
      <c r="P275" s="85">
        <v>0</v>
      </c>
      <c r="Q275" s="85">
        <v>0</v>
      </c>
      <c r="R275" s="85">
        <v>0</v>
      </c>
      <c r="S275" s="82" t="s">
        <v>60</v>
      </c>
      <c r="T275" s="82" t="s">
        <v>60</v>
      </c>
      <c r="U275" s="82"/>
      <c r="V275" s="82" t="s">
        <v>115</v>
      </c>
      <c r="W275" s="82" t="s">
        <v>161</v>
      </c>
      <c r="X275" s="82" t="s">
        <v>60</v>
      </c>
      <c r="Y275" s="82"/>
      <c r="Z275" s="82"/>
      <c r="AA275" s="85">
        <v>924.9513705931621</v>
      </c>
      <c r="AB275" s="85">
        <v>1242.1286294068375</v>
      </c>
      <c r="AC275" s="85">
        <v>0</v>
      </c>
      <c r="AD275" s="85">
        <v>0</v>
      </c>
      <c r="AE275" s="85">
        <v>0</v>
      </c>
      <c r="AF275" s="85">
        <v>0</v>
      </c>
      <c r="AG275" s="85">
        <v>0</v>
      </c>
      <c r="AH275" s="85">
        <v>0</v>
      </c>
      <c r="AI275" s="85">
        <v>0</v>
      </c>
      <c r="AJ275" s="85">
        <v>2167.0799999999995</v>
      </c>
      <c r="AK275" s="82" t="s">
        <v>173</v>
      </c>
      <c r="AL275" s="82" t="s">
        <v>163</v>
      </c>
    </row>
    <row r="276" spans="1:38">
      <c r="A276" s="82">
        <v>2540210</v>
      </c>
      <c r="B276" s="82">
        <v>6396</v>
      </c>
      <c r="C276" s="82" t="s">
        <v>220</v>
      </c>
      <c r="D276" s="82" t="s">
        <v>221</v>
      </c>
      <c r="E276" s="83">
        <v>0.1003</v>
      </c>
      <c r="F276" s="82" t="s">
        <v>159</v>
      </c>
      <c r="G276" s="82" t="s">
        <v>160</v>
      </c>
      <c r="H276" s="82">
        <v>2414542</v>
      </c>
      <c r="I276" s="84">
        <v>46894</v>
      </c>
      <c r="J276" s="84">
        <v>45797</v>
      </c>
      <c r="K276" s="84">
        <v>45798</v>
      </c>
      <c r="L276" s="82">
        <v>-1096</v>
      </c>
      <c r="M276" s="85">
        <v>3151.92</v>
      </c>
      <c r="N276" s="85">
        <v>2365.52</v>
      </c>
      <c r="O276" s="82" t="s">
        <v>60</v>
      </c>
      <c r="P276" s="85">
        <v>0</v>
      </c>
      <c r="Q276" s="85">
        <v>0</v>
      </c>
      <c r="R276" s="85">
        <v>0</v>
      </c>
      <c r="S276" s="82" t="s">
        <v>60</v>
      </c>
      <c r="T276" s="82" t="s">
        <v>60</v>
      </c>
      <c r="U276" s="82"/>
      <c r="V276" s="82" t="s">
        <v>115</v>
      </c>
      <c r="W276" s="82" t="s">
        <v>161</v>
      </c>
      <c r="X276" s="82" t="s">
        <v>60</v>
      </c>
      <c r="Y276" s="82"/>
      <c r="Z276" s="82"/>
      <c r="AA276" s="85">
        <v>922.27601512728756</v>
      </c>
      <c r="AB276" s="85">
        <v>1443.2439848727124</v>
      </c>
      <c r="AC276" s="85">
        <v>0</v>
      </c>
      <c r="AD276" s="85">
        <v>0</v>
      </c>
      <c r="AE276" s="85">
        <v>0</v>
      </c>
      <c r="AF276" s="85">
        <v>0</v>
      </c>
      <c r="AG276" s="85">
        <v>0</v>
      </c>
      <c r="AH276" s="85">
        <v>0</v>
      </c>
      <c r="AI276" s="85">
        <v>0</v>
      </c>
      <c r="AJ276" s="85">
        <v>2365.52</v>
      </c>
      <c r="AK276" s="82" t="s">
        <v>173</v>
      </c>
      <c r="AL276" s="82" t="s">
        <v>163</v>
      </c>
    </row>
    <row r="277" spans="1:38">
      <c r="A277" s="82">
        <v>2540210</v>
      </c>
      <c r="B277" s="82">
        <v>6396</v>
      </c>
      <c r="C277" s="82" t="s">
        <v>220</v>
      </c>
      <c r="D277" s="82" t="s">
        <v>221</v>
      </c>
      <c r="E277" s="83">
        <v>0.1003</v>
      </c>
      <c r="F277" s="82" t="s">
        <v>159</v>
      </c>
      <c r="G277" s="82" t="s">
        <v>160</v>
      </c>
      <c r="H277" s="82">
        <v>2414543</v>
      </c>
      <c r="I277" s="84">
        <v>46925</v>
      </c>
      <c r="J277" s="84">
        <v>45797</v>
      </c>
      <c r="K277" s="84">
        <v>45798</v>
      </c>
      <c r="L277" s="82">
        <v>-1127</v>
      </c>
      <c r="M277" s="85">
        <v>3151.92</v>
      </c>
      <c r="N277" s="85">
        <v>2346.75</v>
      </c>
      <c r="O277" s="82" t="s">
        <v>60</v>
      </c>
      <c r="P277" s="85">
        <v>0</v>
      </c>
      <c r="Q277" s="85">
        <v>0</v>
      </c>
      <c r="R277" s="85">
        <v>0</v>
      </c>
      <c r="S277" s="82" t="s">
        <v>60</v>
      </c>
      <c r="T277" s="82" t="s">
        <v>60</v>
      </c>
      <c r="U277" s="82"/>
      <c r="V277" s="82" t="s">
        <v>115</v>
      </c>
      <c r="W277" s="82" t="s">
        <v>161</v>
      </c>
      <c r="X277" s="82" t="s">
        <v>60</v>
      </c>
      <c r="Y277" s="82"/>
      <c r="Z277" s="82"/>
      <c r="AA277" s="85">
        <v>922.52994603289414</v>
      </c>
      <c r="AB277" s="85">
        <v>1424.2200539671057</v>
      </c>
      <c r="AC277" s="85">
        <v>0</v>
      </c>
      <c r="AD277" s="85">
        <v>0</v>
      </c>
      <c r="AE277" s="85">
        <v>0</v>
      </c>
      <c r="AF277" s="85">
        <v>0</v>
      </c>
      <c r="AG277" s="85">
        <v>0</v>
      </c>
      <c r="AH277" s="85">
        <v>0</v>
      </c>
      <c r="AI277" s="85">
        <v>0</v>
      </c>
      <c r="AJ277" s="85">
        <v>2346.75</v>
      </c>
      <c r="AK277" s="82" t="s">
        <v>173</v>
      </c>
      <c r="AL277" s="82" t="s">
        <v>163</v>
      </c>
    </row>
    <row r="278" spans="1:38">
      <c r="A278" s="82">
        <v>2540210</v>
      </c>
      <c r="B278" s="82">
        <v>6396</v>
      </c>
      <c r="C278" s="82" t="s">
        <v>220</v>
      </c>
      <c r="D278" s="82" t="s">
        <v>221</v>
      </c>
      <c r="E278" s="83">
        <v>0.1003</v>
      </c>
      <c r="F278" s="82" t="s">
        <v>159</v>
      </c>
      <c r="G278" s="82" t="s">
        <v>160</v>
      </c>
      <c r="H278" s="82">
        <v>2414544</v>
      </c>
      <c r="I278" s="84">
        <v>46955</v>
      </c>
      <c r="J278" s="84">
        <v>45797</v>
      </c>
      <c r="K278" s="84">
        <v>45798</v>
      </c>
      <c r="L278" s="82">
        <v>-1157</v>
      </c>
      <c r="M278" s="85">
        <v>3151.92</v>
      </c>
      <c r="N278" s="85">
        <v>2328.1299999999997</v>
      </c>
      <c r="O278" s="82" t="s">
        <v>60</v>
      </c>
      <c r="P278" s="85">
        <v>0</v>
      </c>
      <c r="Q278" s="85">
        <v>0</v>
      </c>
      <c r="R278" s="85">
        <v>0</v>
      </c>
      <c r="S278" s="82" t="s">
        <v>60</v>
      </c>
      <c r="T278" s="82" t="s">
        <v>60</v>
      </c>
      <c r="U278" s="82"/>
      <c r="V278" s="82" t="s">
        <v>115</v>
      </c>
      <c r="W278" s="82" t="s">
        <v>161</v>
      </c>
      <c r="X278" s="82" t="s">
        <v>60</v>
      </c>
      <c r="Y278" s="82"/>
      <c r="Z278" s="82"/>
      <c r="AA278" s="85">
        <v>922.7812917206021</v>
      </c>
      <c r="AB278" s="85">
        <v>1405.3487082793977</v>
      </c>
      <c r="AC278" s="85">
        <v>0</v>
      </c>
      <c r="AD278" s="85">
        <v>0</v>
      </c>
      <c r="AE278" s="85">
        <v>0</v>
      </c>
      <c r="AF278" s="85">
        <v>0</v>
      </c>
      <c r="AG278" s="85">
        <v>0</v>
      </c>
      <c r="AH278" s="85">
        <v>0</v>
      </c>
      <c r="AI278" s="85">
        <v>0</v>
      </c>
      <c r="AJ278" s="85">
        <v>2328.1299999999997</v>
      </c>
      <c r="AK278" s="82" t="s">
        <v>173</v>
      </c>
      <c r="AL278" s="82" t="s">
        <v>163</v>
      </c>
    </row>
    <row r="279" spans="1:38">
      <c r="A279" s="82">
        <v>2540210</v>
      </c>
      <c r="B279" s="82">
        <v>6396</v>
      </c>
      <c r="C279" s="82" t="s">
        <v>220</v>
      </c>
      <c r="D279" s="82" t="s">
        <v>221</v>
      </c>
      <c r="E279" s="83">
        <v>0.1003</v>
      </c>
      <c r="F279" s="82" t="s">
        <v>159</v>
      </c>
      <c r="G279" s="82" t="s">
        <v>160</v>
      </c>
      <c r="H279" s="82">
        <v>2414545</v>
      </c>
      <c r="I279" s="84">
        <v>46986</v>
      </c>
      <c r="J279" s="84">
        <v>45797</v>
      </c>
      <c r="K279" s="84">
        <v>45798</v>
      </c>
      <c r="L279" s="82">
        <v>-1188</v>
      </c>
      <c r="M279" s="85">
        <v>3151.92</v>
      </c>
      <c r="N279" s="85">
        <v>2309.66</v>
      </c>
      <c r="O279" s="82" t="s">
        <v>60</v>
      </c>
      <c r="P279" s="85">
        <v>0</v>
      </c>
      <c r="Q279" s="85">
        <v>0</v>
      </c>
      <c r="R279" s="85">
        <v>0</v>
      </c>
      <c r="S279" s="82" t="s">
        <v>60</v>
      </c>
      <c r="T279" s="82" t="s">
        <v>60</v>
      </c>
      <c r="U279" s="82"/>
      <c r="V279" s="82" t="s">
        <v>115</v>
      </c>
      <c r="W279" s="82" t="s">
        <v>161</v>
      </c>
      <c r="X279" s="82" t="s">
        <v>60</v>
      </c>
      <c r="Y279" s="82"/>
      <c r="Z279" s="82"/>
      <c r="AA279" s="85">
        <v>923.03009778166961</v>
      </c>
      <c r="AB279" s="85">
        <v>1386.6299022183302</v>
      </c>
      <c r="AC279" s="85">
        <v>0</v>
      </c>
      <c r="AD279" s="85">
        <v>0</v>
      </c>
      <c r="AE279" s="85">
        <v>0</v>
      </c>
      <c r="AF279" s="85">
        <v>0</v>
      </c>
      <c r="AG279" s="85">
        <v>0</v>
      </c>
      <c r="AH279" s="85">
        <v>0</v>
      </c>
      <c r="AI279" s="85">
        <v>0</v>
      </c>
      <c r="AJ279" s="85">
        <v>2309.66</v>
      </c>
      <c r="AK279" s="82" t="s">
        <v>173</v>
      </c>
      <c r="AL279" s="82" t="s">
        <v>163</v>
      </c>
    </row>
    <row r="280" spans="1:38">
      <c r="A280" s="82">
        <v>2540210</v>
      </c>
      <c r="B280" s="82">
        <v>6396</v>
      </c>
      <c r="C280" s="82" t="s">
        <v>220</v>
      </c>
      <c r="D280" s="82" t="s">
        <v>221</v>
      </c>
      <c r="E280" s="83">
        <v>0.1003</v>
      </c>
      <c r="F280" s="82" t="s">
        <v>159</v>
      </c>
      <c r="G280" s="82" t="s">
        <v>160</v>
      </c>
      <c r="H280" s="82">
        <v>2414546</v>
      </c>
      <c r="I280" s="84">
        <v>47017</v>
      </c>
      <c r="J280" s="84">
        <v>45797</v>
      </c>
      <c r="K280" s="84">
        <v>45798</v>
      </c>
      <c r="L280" s="82">
        <v>-1219</v>
      </c>
      <c r="M280" s="85">
        <v>3151.92</v>
      </c>
      <c r="N280" s="85">
        <v>2291.34</v>
      </c>
      <c r="O280" s="82" t="s">
        <v>60</v>
      </c>
      <c r="P280" s="85">
        <v>0</v>
      </c>
      <c r="Q280" s="85">
        <v>0</v>
      </c>
      <c r="R280" s="85">
        <v>0</v>
      </c>
      <c r="S280" s="82" t="s">
        <v>60</v>
      </c>
      <c r="T280" s="82" t="s">
        <v>60</v>
      </c>
      <c r="U280" s="82"/>
      <c r="V280" s="82" t="s">
        <v>115</v>
      </c>
      <c r="W280" s="82" t="s">
        <v>161</v>
      </c>
      <c r="X280" s="82" t="s">
        <v>60</v>
      </c>
      <c r="Y280" s="82"/>
      <c r="Z280" s="82"/>
      <c r="AA280" s="85">
        <v>923.27643265057486</v>
      </c>
      <c r="AB280" s="85">
        <v>1368.0635673494253</v>
      </c>
      <c r="AC280" s="85">
        <v>0</v>
      </c>
      <c r="AD280" s="85">
        <v>0</v>
      </c>
      <c r="AE280" s="85">
        <v>0</v>
      </c>
      <c r="AF280" s="85">
        <v>0</v>
      </c>
      <c r="AG280" s="85">
        <v>0</v>
      </c>
      <c r="AH280" s="85">
        <v>0</v>
      </c>
      <c r="AI280" s="85">
        <v>0</v>
      </c>
      <c r="AJ280" s="85">
        <v>2291.34</v>
      </c>
      <c r="AK280" s="82" t="s">
        <v>173</v>
      </c>
      <c r="AL280" s="82" t="s">
        <v>163</v>
      </c>
    </row>
    <row r="281" spans="1:38">
      <c r="A281" s="82">
        <v>2540210</v>
      </c>
      <c r="B281" s="82">
        <v>6396</v>
      </c>
      <c r="C281" s="82" t="s">
        <v>220</v>
      </c>
      <c r="D281" s="82" t="s">
        <v>221</v>
      </c>
      <c r="E281" s="83">
        <v>0.1003</v>
      </c>
      <c r="F281" s="82" t="s">
        <v>159</v>
      </c>
      <c r="G281" s="82" t="s">
        <v>160</v>
      </c>
      <c r="H281" s="82">
        <v>2414547</v>
      </c>
      <c r="I281" s="84">
        <v>47047</v>
      </c>
      <c r="J281" s="84">
        <v>45797</v>
      </c>
      <c r="K281" s="84">
        <v>45798</v>
      </c>
      <c r="L281" s="82">
        <v>-1249</v>
      </c>
      <c r="M281" s="85">
        <v>3151.92</v>
      </c>
      <c r="N281" s="85">
        <v>2298.16</v>
      </c>
      <c r="O281" s="82" t="s">
        <v>60</v>
      </c>
      <c r="P281" s="85">
        <v>0</v>
      </c>
      <c r="Q281" s="85">
        <v>0</v>
      </c>
      <c r="R281" s="85">
        <v>0</v>
      </c>
      <c r="S281" s="82" t="s">
        <v>60</v>
      </c>
      <c r="T281" s="82" t="s">
        <v>60</v>
      </c>
      <c r="U281" s="82"/>
      <c r="V281" s="82" t="s">
        <v>115</v>
      </c>
      <c r="W281" s="82" t="s">
        <v>161</v>
      </c>
      <c r="X281" s="82" t="s">
        <v>60</v>
      </c>
      <c r="Y281" s="82"/>
      <c r="Z281" s="82"/>
      <c r="AA281" s="85">
        <v>923.51632490672341</v>
      </c>
      <c r="AB281" s="85">
        <v>1374.6436750932764</v>
      </c>
      <c r="AC281" s="85">
        <v>0</v>
      </c>
      <c r="AD281" s="85">
        <v>0</v>
      </c>
      <c r="AE281" s="85">
        <v>0</v>
      </c>
      <c r="AF281" s="85">
        <v>0</v>
      </c>
      <c r="AG281" s="85">
        <v>0</v>
      </c>
      <c r="AH281" s="85">
        <v>0</v>
      </c>
      <c r="AI281" s="85">
        <v>0</v>
      </c>
      <c r="AJ281" s="85">
        <v>2298.16</v>
      </c>
      <c r="AK281" s="82" t="s">
        <v>173</v>
      </c>
      <c r="AL281" s="82" t="s">
        <v>163</v>
      </c>
    </row>
    <row r="282" spans="1:38">
      <c r="A282" s="82">
        <v>2540210</v>
      </c>
      <c r="B282" s="82">
        <v>6396</v>
      </c>
      <c r="C282" s="82" t="s">
        <v>220</v>
      </c>
      <c r="D282" s="82" t="s">
        <v>221</v>
      </c>
      <c r="E282" s="83">
        <v>0.1003</v>
      </c>
      <c r="F282" s="82" t="s">
        <v>159</v>
      </c>
      <c r="G282" s="82" t="s">
        <v>160</v>
      </c>
      <c r="H282" s="82">
        <v>2414536</v>
      </c>
      <c r="I282" s="84">
        <v>46712</v>
      </c>
      <c r="J282" s="84">
        <v>45797</v>
      </c>
      <c r="K282" s="84">
        <v>45798</v>
      </c>
      <c r="L282" s="82">
        <v>-914</v>
      </c>
      <c r="M282" s="85">
        <v>3151.92</v>
      </c>
      <c r="N282" s="85">
        <v>2481.3199999999997</v>
      </c>
      <c r="O282" s="82" t="s">
        <v>60</v>
      </c>
      <c r="P282" s="85">
        <v>0</v>
      </c>
      <c r="Q282" s="85">
        <v>0</v>
      </c>
      <c r="R282" s="85">
        <v>0</v>
      </c>
      <c r="S282" s="82" t="s">
        <v>60</v>
      </c>
      <c r="T282" s="82" t="s">
        <v>60</v>
      </c>
      <c r="U282" s="82"/>
      <c r="V282" s="82" t="s">
        <v>115</v>
      </c>
      <c r="W282" s="82" t="s">
        <v>161</v>
      </c>
      <c r="X282" s="82" t="s">
        <v>60</v>
      </c>
      <c r="Y282" s="82"/>
      <c r="Z282" s="82"/>
      <c r="AA282" s="85">
        <v>920.72534175994315</v>
      </c>
      <c r="AB282" s="85">
        <v>1560.5946582400568</v>
      </c>
      <c r="AC282" s="85">
        <v>0</v>
      </c>
      <c r="AD282" s="85">
        <v>0</v>
      </c>
      <c r="AE282" s="85">
        <v>0</v>
      </c>
      <c r="AF282" s="85">
        <v>0</v>
      </c>
      <c r="AG282" s="85">
        <v>0</v>
      </c>
      <c r="AH282" s="85">
        <v>0</v>
      </c>
      <c r="AI282" s="85">
        <v>0</v>
      </c>
      <c r="AJ282" s="85">
        <v>2481.3199999999997</v>
      </c>
      <c r="AK282" s="82" t="s">
        <v>173</v>
      </c>
      <c r="AL282" s="82" t="s">
        <v>163</v>
      </c>
    </row>
    <row r="283" spans="1:38">
      <c r="A283" s="82">
        <v>2540210</v>
      </c>
      <c r="B283" s="82">
        <v>6396</v>
      </c>
      <c r="C283" s="82" t="s">
        <v>220</v>
      </c>
      <c r="D283" s="82" t="s">
        <v>221</v>
      </c>
      <c r="E283" s="83">
        <v>0.1003</v>
      </c>
      <c r="F283" s="82" t="s">
        <v>159</v>
      </c>
      <c r="G283" s="82" t="s">
        <v>160</v>
      </c>
      <c r="H283" s="82">
        <v>2414537</v>
      </c>
      <c r="I283" s="84">
        <v>46742</v>
      </c>
      <c r="J283" s="84">
        <v>45797</v>
      </c>
      <c r="K283" s="84">
        <v>45798</v>
      </c>
      <c r="L283" s="82">
        <v>-944</v>
      </c>
      <c r="M283" s="85">
        <v>3151.92</v>
      </c>
      <c r="N283" s="85">
        <v>2461.63</v>
      </c>
      <c r="O283" s="82" t="s">
        <v>60</v>
      </c>
      <c r="P283" s="85">
        <v>0</v>
      </c>
      <c r="Q283" s="85">
        <v>0</v>
      </c>
      <c r="R283" s="85">
        <v>0</v>
      </c>
      <c r="S283" s="82" t="s">
        <v>60</v>
      </c>
      <c r="T283" s="82" t="s">
        <v>60</v>
      </c>
      <c r="U283" s="82"/>
      <c r="V283" s="82" t="s">
        <v>115</v>
      </c>
      <c r="W283" s="82" t="s">
        <v>161</v>
      </c>
      <c r="X283" s="82" t="s">
        <v>60</v>
      </c>
      <c r="Y283" s="82"/>
      <c r="Z283" s="82"/>
      <c r="AA283" s="85">
        <v>920.98694684509758</v>
      </c>
      <c r="AB283" s="85">
        <v>1540.6430531549026</v>
      </c>
      <c r="AC283" s="85">
        <v>0</v>
      </c>
      <c r="AD283" s="85">
        <v>0</v>
      </c>
      <c r="AE283" s="85">
        <v>0</v>
      </c>
      <c r="AF283" s="85">
        <v>0</v>
      </c>
      <c r="AG283" s="85">
        <v>0</v>
      </c>
      <c r="AH283" s="85">
        <v>0</v>
      </c>
      <c r="AI283" s="85">
        <v>0</v>
      </c>
      <c r="AJ283" s="85">
        <v>2461.63</v>
      </c>
      <c r="AK283" s="82" t="s">
        <v>173</v>
      </c>
      <c r="AL283" s="82" t="s">
        <v>163</v>
      </c>
    </row>
    <row r="284" spans="1:38">
      <c r="A284" s="82">
        <v>2540210</v>
      </c>
      <c r="B284" s="82">
        <v>6396</v>
      </c>
      <c r="C284" s="82" t="s">
        <v>220</v>
      </c>
      <c r="D284" s="82" t="s">
        <v>221</v>
      </c>
      <c r="E284" s="83">
        <v>0.1003</v>
      </c>
      <c r="F284" s="82" t="s">
        <v>159</v>
      </c>
      <c r="G284" s="82" t="s">
        <v>160</v>
      </c>
      <c r="H284" s="82">
        <v>2414538</v>
      </c>
      <c r="I284" s="84">
        <v>46773</v>
      </c>
      <c r="J284" s="84">
        <v>45797</v>
      </c>
      <c r="K284" s="84">
        <v>45798</v>
      </c>
      <c r="L284" s="82">
        <v>-975</v>
      </c>
      <c r="M284" s="85">
        <v>3151.92</v>
      </c>
      <c r="N284" s="85">
        <v>2442.1</v>
      </c>
      <c r="O284" s="82" t="s">
        <v>60</v>
      </c>
      <c r="P284" s="85">
        <v>0</v>
      </c>
      <c r="Q284" s="85">
        <v>0</v>
      </c>
      <c r="R284" s="85">
        <v>0</v>
      </c>
      <c r="S284" s="82" t="s">
        <v>60</v>
      </c>
      <c r="T284" s="82" t="s">
        <v>60</v>
      </c>
      <c r="U284" s="82"/>
      <c r="V284" s="82" t="s">
        <v>115</v>
      </c>
      <c r="W284" s="82" t="s">
        <v>161</v>
      </c>
      <c r="X284" s="82" t="s">
        <v>60</v>
      </c>
      <c r="Y284" s="82"/>
      <c r="Z284" s="82"/>
      <c r="AA284" s="85">
        <v>921.2498229650497</v>
      </c>
      <c r="AB284" s="85">
        <v>1520.8501770349501</v>
      </c>
      <c r="AC284" s="85">
        <v>0</v>
      </c>
      <c r="AD284" s="85">
        <v>0</v>
      </c>
      <c r="AE284" s="85">
        <v>0</v>
      </c>
      <c r="AF284" s="85">
        <v>0</v>
      </c>
      <c r="AG284" s="85">
        <v>0</v>
      </c>
      <c r="AH284" s="85">
        <v>0</v>
      </c>
      <c r="AI284" s="85">
        <v>0</v>
      </c>
      <c r="AJ284" s="85">
        <v>2442.1</v>
      </c>
      <c r="AK284" s="82" t="s">
        <v>173</v>
      </c>
      <c r="AL284" s="82" t="s">
        <v>163</v>
      </c>
    </row>
    <row r="285" spans="1:38">
      <c r="A285" s="82">
        <v>2540210</v>
      </c>
      <c r="B285" s="82">
        <v>6396</v>
      </c>
      <c r="C285" s="82" t="s">
        <v>220</v>
      </c>
      <c r="D285" s="82" t="s">
        <v>221</v>
      </c>
      <c r="E285" s="83">
        <v>0.1003</v>
      </c>
      <c r="F285" s="82" t="s">
        <v>159</v>
      </c>
      <c r="G285" s="82" t="s">
        <v>160</v>
      </c>
      <c r="H285" s="82">
        <v>2414539</v>
      </c>
      <c r="I285" s="84">
        <v>46804</v>
      </c>
      <c r="J285" s="84">
        <v>45797</v>
      </c>
      <c r="K285" s="84">
        <v>45798</v>
      </c>
      <c r="L285" s="82">
        <v>-1006</v>
      </c>
      <c r="M285" s="85">
        <v>3151.92</v>
      </c>
      <c r="N285" s="85">
        <v>2422.7299999999996</v>
      </c>
      <c r="O285" s="82" t="s">
        <v>60</v>
      </c>
      <c r="P285" s="85">
        <v>0</v>
      </c>
      <c r="Q285" s="85">
        <v>0</v>
      </c>
      <c r="R285" s="85">
        <v>0</v>
      </c>
      <c r="S285" s="82" t="s">
        <v>60</v>
      </c>
      <c r="T285" s="82" t="s">
        <v>60</v>
      </c>
      <c r="U285" s="82"/>
      <c r="V285" s="82" t="s">
        <v>115</v>
      </c>
      <c r="W285" s="82" t="s">
        <v>161</v>
      </c>
      <c r="X285" s="82" t="s">
        <v>60</v>
      </c>
      <c r="Y285" s="82"/>
      <c r="Z285" s="82"/>
      <c r="AA285" s="85">
        <v>921.50628436000898</v>
      </c>
      <c r="AB285" s="85">
        <v>1501.2237156399908</v>
      </c>
      <c r="AC285" s="85">
        <v>0</v>
      </c>
      <c r="AD285" s="85">
        <v>0</v>
      </c>
      <c r="AE285" s="85">
        <v>0</v>
      </c>
      <c r="AF285" s="85">
        <v>0</v>
      </c>
      <c r="AG285" s="85">
        <v>0</v>
      </c>
      <c r="AH285" s="85">
        <v>0</v>
      </c>
      <c r="AI285" s="85">
        <v>0</v>
      </c>
      <c r="AJ285" s="85">
        <v>2422.7299999999996</v>
      </c>
      <c r="AK285" s="82" t="s">
        <v>173</v>
      </c>
      <c r="AL285" s="82" t="s">
        <v>163</v>
      </c>
    </row>
    <row r="286" spans="1:38">
      <c r="A286" s="82">
        <v>2540210</v>
      </c>
      <c r="B286" s="82">
        <v>6396</v>
      </c>
      <c r="C286" s="82" t="s">
        <v>220</v>
      </c>
      <c r="D286" s="82" t="s">
        <v>221</v>
      </c>
      <c r="E286" s="83">
        <v>0.1003</v>
      </c>
      <c r="F286" s="82" t="s">
        <v>159</v>
      </c>
      <c r="G286" s="82" t="s">
        <v>160</v>
      </c>
      <c r="H286" s="82">
        <v>2414540</v>
      </c>
      <c r="I286" s="84">
        <v>46833</v>
      </c>
      <c r="J286" s="84">
        <v>45797</v>
      </c>
      <c r="K286" s="84">
        <v>45798</v>
      </c>
      <c r="L286" s="82">
        <v>-1035</v>
      </c>
      <c r="M286" s="85">
        <v>3151.92</v>
      </c>
      <c r="N286" s="85">
        <v>2403.5100000000002</v>
      </c>
      <c r="O286" s="82" t="s">
        <v>60</v>
      </c>
      <c r="P286" s="85">
        <v>0</v>
      </c>
      <c r="Q286" s="85">
        <v>0</v>
      </c>
      <c r="R286" s="85">
        <v>0</v>
      </c>
      <c r="S286" s="82" t="s">
        <v>60</v>
      </c>
      <c r="T286" s="82" t="s">
        <v>60</v>
      </c>
      <c r="U286" s="82"/>
      <c r="V286" s="82" t="s">
        <v>115</v>
      </c>
      <c r="W286" s="82" t="s">
        <v>161</v>
      </c>
      <c r="X286" s="82" t="s">
        <v>60</v>
      </c>
      <c r="Y286" s="82"/>
      <c r="Z286" s="82"/>
      <c r="AA286" s="85">
        <v>921.76795505596601</v>
      </c>
      <c r="AB286" s="85">
        <v>1481.7420449440344</v>
      </c>
      <c r="AC286" s="85">
        <v>0</v>
      </c>
      <c r="AD286" s="85">
        <v>0</v>
      </c>
      <c r="AE286" s="85">
        <v>0</v>
      </c>
      <c r="AF286" s="85">
        <v>0</v>
      </c>
      <c r="AG286" s="85">
        <v>0</v>
      </c>
      <c r="AH286" s="85">
        <v>0</v>
      </c>
      <c r="AI286" s="85">
        <v>0</v>
      </c>
      <c r="AJ286" s="85">
        <v>2403.5100000000002</v>
      </c>
      <c r="AK286" s="82" t="s">
        <v>173</v>
      </c>
      <c r="AL286" s="82" t="s">
        <v>163</v>
      </c>
    </row>
    <row r="287" spans="1:38">
      <c r="A287" s="82">
        <v>2540210</v>
      </c>
      <c r="B287" s="82">
        <v>6396</v>
      </c>
      <c r="C287" s="82" t="s">
        <v>220</v>
      </c>
      <c r="D287" s="82" t="s">
        <v>221</v>
      </c>
      <c r="E287" s="83">
        <v>0.1003</v>
      </c>
      <c r="F287" s="82" t="s">
        <v>159</v>
      </c>
      <c r="G287" s="82" t="s">
        <v>160</v>
      </c>
      <c r="H287" s="82">
        <v>2414541</v>
      </c>
      <c r="I287" s="84">
        <v>46864</v>
      </c>
      <c r="J287" s="84">
        <v>45797</v>
      </c>
      <c r="K287" s="84">
        <v>45798</v>
      </c>
      <c r="L287" s="82">
        <v>-1066</v>
      </c>
      <c r="M287" s="85">
        <v>3151.92</v>
      </c>
      <c r="N287" s="85">
        <v>2384.44</v>
      </c>
      <c r="O287" s="82" t="s">
        <v>60</v>
      </c>
      <c r="P287" s="85">
        <v>0</v>
      </c>
      <c r="Q287" s="85">
        <v>0</v>
      </c>
      <c r="R287" s="85">
        <v>0</v>
      </c>
      <c r="S287" s="82" t="s">
        <v>60</v>
      </c>
      <c r="T287" s="82" t="s">
        <v>60</v>
      </c>
      <c r="U287" s="82"/>
      <c r="V287" s="82" t="s">
        <v>115</v>
      </c>
      <c r="W287" s="82" t="s">
        <v>161</v>
      </c>
      <c r="X287" s="82" t="s">
        <v>60</v>
      </c>
      <c r="Y287" s="82"/>
      <c r="Z287" s="82"/>
      <c r="AA287" s="85">
        <v>922.0270412954643</v>
      </c>
      <c r="AB287" s="85">
        <v>1462.4129587045356</v>
      </c>
      <c r="AC287" s="85">
        <v>0</v>
      </c>
      <c r="AD287" s="85">
        <v>0</v>
      </c>
      <c r="AE287" s="85">
        <v>0</v>
      </c>
      <c r="AF287" s="85">
        <v>0</v>
      </c>
      <c r="AG287" s="85">
        <v>0</v>
      </c>
      <c r="AH287" s="85">
        <v>0</v>
      </c>
      <c r="AI287" s="85">
        <v>0</v>
      </c>
      <c r="AJ287" s="85">
        <v>2384.44</v>
      </c>
      <c r="AK287" s="82" t="s">
        <v>173</v>
      </c>
      <c r="AL287" s="82" t="s">
        <v>163</v>
      </c>
    </row>
    <row r="288" spans="1:38">
      <c r="A288" s="82">
        <v>2540210</v>
      </c>
      <c r="B288" s="82">
        <v>6396</v>
      </c>
      <c r="C288" s="82" t="s">
        <v>220</v>
      </c>
      <c r="D288" s="82" t="s">
        <v>221</v>
      </c>
      <c r="E288" s="83">
        <v>0.1003</v>
      </c>
      <c r="F288" s="82" t="s">
        <v>159</v>
      </c>
      <c r="G288" s="82" t="s">
        <v>160</v>
      </c>
      <c r="H288" s="82">
        <v>2414530</v>
      </c>
      <c r="I288" s="84">
        <v>46528</v>
      </c>
      <c r="J288" s="84">
        <v>45797</v>
      </c>
      <c r="K288" s="84">
        <v>45798</v>
      </c>
      <c r="L288" s="82">
        <v>-730</v>
      </c>
      <c r="M288" s="85">
        <v>3151.92</v>
      </c>
      <c r="N288" s="85">
        <v>2602.7800000000002</v>
      </c>
      <c r="O288" s="82" t="s">
        <v>60</v>
      </c>
      <c r="P288" s="85">
        <v>0</v>
      </c>
      <c r="Q288" s="85">
        <v>0</v>
      </c>
      <c r="R288" s="85">
        <v>0</v>
      </c>
      <c r="S288" s="82" t="s">
        <v>60</v>
      </c>
      <c r="T288" s="82" t="s">
        <v>60</v>
      </c>
      <c r="U288" s="82"/>
      <c r="V288" s="82" t="s">
        <v>115</v>
      </c>
      <c r="W288" s="82" t="s">
        <v>161</v>
      </c>
      <c r="X288" s="82" t="s">
        <v>60</v>
      </c>
      <c r="Y288" s="82"/>
      <c r="Z288" s="82"/>
      <c r="AA288" s="85">
        <v>919.08872687124051</v>
      </c>
      <c r="AB288" s="85">
        <v>1683.6912731287598</v>
      </c>
      <c r="AC288" s="85">
        <v>0</v>
      </c>
      <c r="AD288" s="85">
        <v>0</v>
      </c>
      <c r="AE288" s="85">
        <v>0</v>
      </c>
      <c r="AF288" s="85">
        <v>0</v>
      </c>
      <c r="AG288" s="85">
        <v>0</v>
      </c>
      <c r="AH288" s="85">
        <v>0</v>
      </c>
      <c r="AI288" s="85">
        <v>0</v>
      </c>
      <c r="AJ288" s="85">
        <v>2602.7800000000002</v>
      </c>
      <c r="AK288" s="82" t="s">
        <v>173</v>
      </c>
      <c r="AL288" s="82" t="s">
        <v>163</v>
      </c>
    </row>
    <row r="289" spans="1:38">
      <c r="A289" s="82">
        <v>2540210</v>
      </c>
      <c r="B289" s="82">
        <v>6396</v>
      </c>
      <c r="C289" s="82" t="s">
        <v>220</v>
      </c>
      <c r="D289" s="82" t="s">
        <v>221</v>
      </c>
      <c r="E289" s="83">
        <v>0.1003</v>
      </c>
      <c r="F289" s="82" t="s">
        <v>159</v>
      </c>
      <c r="G289" s="82" t="s">
        <v>160</v>
      </c>
      <c r="H289" s="82">
        <v>2414531</v>
      </c>
      <c r="I289" s="84">
        <v>46559</v>
      </c>
      <c r="J289" s="84">
        <v>45797</v>
      </c>
      <c r="K289" s="84">
        <v>45798</v>
      </c>
      <c r="L289" s="82">
        <v>-761</v>
      </c>
      <c r="M289" s="85">
        <v>3151.92</v>
      </c>
      <c r="N289" s="85">
        <v>2582.13</v>
      </c>
      <c r="O289" s="82" t="s">
        <v>60</v>
      </c>
      <c r="P289" s="85">
        <v>0</v>
      </c>
      <c r="Q289" s="85">
        <v>0</v>
      </c>
      <c r="R289" s="85">
        <v>0</v>
      </c>
      <c r="S289" s="82" t="s">
        <v>60</v>
      </c>
      <c r="T289" s="82" t="s">
        <v>60</v>
      </c>
      <c r="U289" s="82"/>
      <c r="V289" s="82" t="s">
        <v>115</v>
      </c>
      <c r="W289" s="82" t="s">
        <v>161</v>
      </c>
      <c r="X289" s="82" t="s">
        <v>60</v>
      </c>
      <c r="Y289" s="82"/>
      <c r="Z289" s="82"/>
      <c r="AA289" s="85">
        <v>919.36647224548847</v>
      </c>
      <c r="AB289" s="85">
        <v>1662.7635277545119</v>
      </c>
      <c r="AC289" s="85">
        <v>0</v>
      </c>
      <c r="AD289" s="85">
        <v>0</v>
      </c>
      <c r="AE289" s="85">
        <v>0</v>
      </c>
      <c r="AF289" s="85">
        <v>0</v>
      </c>
      <c r="AG289" s="85">
        <v>0</v>
      </c>
      <c r="AH289" s="85">
        <v>0</v>
      </c>
      <c r="AI289" s="85">
        <v>0</v>
      </c>
      <c r="AJ289" s="85">
        <v>2582.13</v>
      </c>
      <c r="AK289" s="82" t="s">
        <v>173</v>
      </c>
      <c r="AL289" s="82" t="s">
        <v>163</v>
      </c>
    </row>
    <row r="290" spans="1:38">
      <c r="A290" s="82">
        <v>2540210</v>
      </c>
      <c r="B290" s="82">
        <v>6396</v>
      </c>
      <c r="C290" s="82" t="s">
        <v>220</v>
      </c>
      <c r="D290" s="82" t="s">
        <v>221</v>
      </c>
      <c r="E290" s="83">
        <v>0.1003</v>
      </c>
      <c r="F290" s="82" t="s">
        <v>159</v>
      </c>
      <c r="G290" s="82" t="s">
        <v>160</v>
      </c>
      <c r="H290" s="82">
        <v>2414532</v>
      </c>
      <c r="I290" s="84">
        <v>46589</v>
      </c>
      <c r="J290" s="84">
        <v>45797</v>
      </c>
      <c r="K290" s="84">
        <v>45798</v>
      </c>
      <c r="L290" s="82">
        <v>-791</v>
      </c>
      <c r="M290" s="85">
        <v>3151.92</v>
      </c>
      <c r="N290" s="85">
        <v>2561.6499999999996</v>
      </c>
      <c r="O290" s="82" t="s">
        <v>60</v>
      </c>
      <c r="P290" s="85">
        <v>0</v>
      </c>
      <c r="Q290" s="85">
        <v>0</v>
      </c>
      <c r="R290" s="85">
        <v>0</v>
      </c>
      <c r="S290" s="82" t="s">
        <v>60</v>
      </c>
      <c r="T290" s="82" t="s">
        <v>60</v>
      </c>
      <c r="U290" s="82"/>
      <c r="V290" s="82" t="s">
        <v>115</v>
      </c>
      <c r="W290" s="82" t="s">
        <v>161</v>
      </c>
      <c r="X290" s="82" t="s">
        <v>60</v>
      </c>
      <c r="Y290" s="82"/>
      <c r="Z290" s="82"/>
      <c r="AA290" s="85">
        <v>919.64106243178753</v>
      </c>
      <c r="AB290" s="85">
        <v>1642.0089375682123</v>
      </c>
      <c r="AC290" s="85">
        <v>0</v>
      </c>
      <c r="AD290" s="85">
        <v>0</v>
      </c>
      <c r="AE290" s="85">
        <v>0</v>
      </c>
      <c r="AF290" s="85">
        <v>0</v>
      </c>
      <c r="AG290" s="85">
        <v>0</v>
      </c>
      <c r="AH290" s="85">
        <v>0</v>
      </c>
      <c r="AI290" s="85">
        <v>0</v>
      </c>
      <c r="AJ290" s="85">
        <v>2561.6499999999996</v>
      </c>
      <c r="AK290" s="82" t="s">
        <v>173</v>
      </c>
      <c r="AL290" s="82" t="s">
        <v>163</v>
      </c>
    </row>
    <row r="291" spans="1:38">
      <c r="A291" s="82">
        <v>2540210</v>
      </c>
      <c r="B291" s="82">
        <v>6396</v>
      </c>
      <c r="C291" s="82" t="s">
        <v>220</v>
      </c>
      <c r="D291" s="82" t="s">
        <v>221</v>
      </c>
      <c r="E291" s="83">
        <v>0.1003</v>
      </c>
      <c r="F291" s="82" t="s">
        <v>159</v>
      </c>
      <c r="G291" s="82" t="s">
        <v>160</v>
      </c>
      <c r="H291" s="82">
        <v>2414533</v>
      </c>
      <c r="I291" s="84">
        <v>46620</v>
      </c>
      <c r="J291" s="84">
        <v>45797</v>
      </c>
      <c r="K291" s="84">
        <v>45798</v>
      </c>
      <c r="L291" s="82">
        <v>-822</v>
      </c>
      <c r="M291" s="85">
        <v>3151.92</v>
      </c>
      <c r="N291" s="85">
        <v>2541.3200000000002</v>
      </c>
      <c r="O291" s="82" t="s">
        <v>60</v>
      </c>
      <c r="P291" s="85">
        <v>0</v>
      </c>
      <c r="Q291" s="85">
        <v>0</v>
      </c>
      <c r="R291" s="85">
        <v>0</v>
      </c>
      <c r="S291" s="82" t="s">
        <v>60</v>
      </c>
      <c r="T291" s="82" t="s">
        <v>60</v>
      </c>
      <c r="U291" s="82"/>
      <c r="V291" s="82" t="s">
        <v>115</v>
      </c>
      <c r="W291" s="82" t="s">
        <v>161</v>
      </c>
      <c r="X291" s="82" t="s">
        <v>60</v>
      </c>
      <c r="Y291" s="82"/>
      <c r="Z291" s="82"/>
      <c r="AA291" s="85">
        <v>919.91346252442963</v>
      </c>
      <c r="AB291" s="85">
        <v>1621.4065374755705</v>
      </c>
      <c r="AC291" s="85">
        <v>0</v>
      </c>
      <c r="AD291" s="85">
        <v>0</v>
      </c>
      <c r="AE291" s="85">
        <v>0</v>
      </c>
      <c r="AF291" s="85">
        <v>0</v>
      </c>
      <c r="AG291" s="85">
        <v>0</v>
      </c>
      <c r="AH291" s="85">
        <v>0</v>
      </c>
      <c r="AI291" s="85">
        <v>0</v>
      </c>
      <c r="AJ291" s="85">
        <v>2541.3200000000002</v>
      </c>
      <c r="AK291" s="82" t="s">
        <v>173</v>
      </c>
      <c r="AL291" s="82" t="s">
        <v>163</v>
      </c>
    </row>
    <row r="292" spans="1:38">
      <c r="A292" s="82">
        <v>2540210</v>
      </c>
      <c r="B292" s="82">
        <v>6396</v>
      </c>
      <c r="C292" s="82" t="s">
        <v>220</v>
      </c>
      <c r="D292" s="82" t="s">
        <v>221</v>
      </c>
      <c r="E292" s="83">
        <v>0.1003</v>
      </c>
      <c r="F292" s="82" t="s">
        <v>159</v>
      </c>
      <c r="G292" s="82" t="s">
        <v>160</v>
      </c>
      <c r="H292" s="82">
        <v>2414534</v>
      </c>
      <c r="I292" s="84">
        <v>46651</v>
      </c>
      <c r="J292" s="84">
        <v>45797</v>
      </c>
      <c r="K292" s="84">
        <v>45798</v>
      </c>
      <c r="L292" s="82">
        <v>-853</v>
      </c>
      <c r="M292" s="85">
        <v>3151.92</v>
      </c>
      <c r="N292" s="85">
        <v>2521.16</v>
      </c>
      <c r="O292" s="82" t="s">
        <v>60</v>
      </c>
      <c r="P292" s="85">
        <v>0</v>
      </c>
      <c r="Q292" s="85">
        <v>0</v>
      </c>
      <c r="R292" s="85">
        <v>0</v>
      </c>
      <c r="S292" s="82" t="s">
        <v>60</v>
      </c>
      <c r="T292" s="82" t="s">
        <v>60</v>
      </c>
      <c r="U292" s="82"/>
      <c r="V292" s="82" t="s">
        <v>115</v>
      </c>
      <c r="W292" s="82" t="s">
        <v>161</v>
      </c>
      <c r="X292" s="82" t="s">
        <v>60</v>
      </c>
      <c r="Y292" s="82"/>
      <c r="Z292" s="82"/>
      <c r="AA292" s="85">
        <v>920.18276606005224</v>
      </c>
      <c r="AB292" s="85">
        <v>1600.9772339399476</v>
      </c>
      <c r="AC292" s="85">
        <v>0</v>
      </c>
      <c r="AD292" s="85">
        <v>0</v>
      </c>
      <c r="AE292" s="85">
        <v>0</v>
      </c>
      <c r="AF292" s="85">
        <v>0</v>
      </c>
      <c r="AG292" s="85">
        <v>0</v>
      </c>
      <c r="AH292" s="85">
        <v>0</v>
      </c>
      <c r="AI292" s="85">
        <v>0</v>
      </c>
      <c r="AJ292" s="85">
        <v>2521.16</v>
      </c>
      <c r="AK292" s="82" t="s">
        <v>173</v>
      </c>
      <c r="AL292" s="82" t="s">
        <v>163</v>
      </c>
    </row>
    <row r="293" spans="1:38">
      <c r="A293" s="82">
        <v>2540210</v>
      </c>
      <c r="B293" s="82">
        <v>6396</v>
      </c>
      <c r="C293" s="82" t="s">
        <v>220</v>
      </c>
      <c r="D293" s="82" t="s">
        <v>221</v>
      </c>
      <c r="E293" s="83">
        <v>0.1003</v>
      </c>
      <c r="F293" s="82" t="s">
        <v>159</v>
      </c>
      <c r="G293" s="82" t="s">
        <v>160</v>
      </c>
      <c r="H293" s="82">
        <v>2414535</v>
      </c>
      <c r="I293" s="84">
        <v>46681</v>
      </c>
      <c r="J293" s="84">
        <v>45797</v>
      </c>
      <c r="K293" s="84">
        <v>45798</v>
      </c>
      <c r="L293" s="82">
        <v>-883</v>
      </c>
      <c r="M293" s="85">
        <v>3151.92</v>
      </c>
      <c r="N293" s="85">
        <v>2501.16</v>
      </c>
      <c r="O293" s="82" t="s">
        <v>60</v>
      </c>
      <c r="P293" s="85">
        <v>0</v>
      </c>
      <c r="Q293" s="85">
        <v>0</v>
      </c>
      <c r="R293" s="85">
        <v>0</v>
      </c>
      <c r="S293" s="82" t="s">
        <v>60</v>
      </c>
      <c r="T293" s="82" t="s">
        <v>60</v>
      </c>
      <c r="U293" s="82"/>
      <c r="V293" s="82" t="s">
        <v>115</v>
      </c>
      <c r="W293" s="82" t="s">
        <v>161</v>
      </c>
      <c r="X293" s="82" t="s">
        <v>60</v>
      </c>
      <c r="Y293" s="82"/>
      <c r="Z293" s="82"/>
      <c r="AA293" s="85">
        <v>920.45341582273659</v>
      </c>
      <c r="AB293" s="85">
        <v>1580.7065841772633</v>
      </c>
      <c r="AC293" s="85">
        <v>0</v>
      </c>
      <c r="AD293" s="85">
        <v>0</v>
      </c>
      <c r="AE293" s="85">
        <v>0</v>
      </c>
      <c r="AF293" s="85">
        <v>0</v>
      </c>
      <c r="AG293" s="85">
        <v>0</v>
      </c>
      <c r="AH293" s="85">
        <v>0</v>
      </c>
      <c r="AI293" s="85">
        <v>0</v>
      </c>
      <c r="AJ293" s="85">
        <v>2501.16</v>
      </c>
      <c r="AK293" s="82" t="s">
        <v>173</v>
      </c>
      <c r="AL293" s="82" t="s">
        <v>163</v>
      </c>
    </row>
    <row r="294" spans="1:38">
      <c r="A294" s="82">
        <v>2540210</v>
      </c>
      <c r="B294" s="82">
        <v>6396</v>
      </c>
      <c r="C294" s="82" t="s">
        <v>220</v>
      </c>
      <c r="D294" s="82" t="s">
        <v>221</v>
      </c>
      <c r="E294" s="83">
        <v>0.1003</v>
      </c>
      <c r="F294" s="82" t="s">
        <v>159</v>
      </c>
      <c r="G294" s="82" t="s">
        <v>160</v>
      </c>
      <c r="H294" s="82">
        <v>2414524</v>
      </c>
      <c r="I294" s="84">
        <v>46347</v>
      </c>
      <c r="J294" s="84">
        <v>45797</v>
      </c>
      <c r="K294" s="84">
        <v>45798</v>
      </c>
      <c r="L294" s="82">
        <v>-549</v>
      </c>
      <c r="M294" s="85">
        <v>3151.92</v>
      </c>
      <c r="N294" s="85">
        <v>2730.19</v>
      </c>
      <c r="O294" s="82" t="s">
        <v>60</v>
      </c>
      <c r="P294" s="85">
        <v>0</v>
      </c>
      <c r="Q294" s="85">
        <v>0</v>
      </c>
      <c r="R294" s="85">
        <v>0</v>
      </c>
      <c r="S294" s="82" t="s">
        <v>60</v>
      </c>
      <c r="T294" s="82" t="s">
        <v>60</v>
      </c>
      <c r="U294" s="82"/>
      <c r="V294" s="82" t="s">
        <v>115</v>
      </c>
      <c r="W294" s="82" t="s">
        <v>161</v>
      </c>
      <c r="X294" s="82" t="s">
        <v>60</v>
      </c>
      <c r="Y294" s="82"/>
      <c r="Z294" s="82"/>
      <c r="AA294" s="85">
        <v>917.37405302165018</v>
      </c>
      <c r="AB294" s="85">
        <v>1812.8159469783498</v>
      </c>
      <c r="AC294" s="85">
        <v>0</v>
      </c>
      <c r="AD294" s="85">
        <v>0</v>
      </c>
      <c r="AE294" s="85">
        <v>0</v>
      </c>
      <c r="AF294" s="85">
        <v>0</v>
      </c>
      <c r="AG294" s="85">
        <v>0</v>
      </c>
      <c r="AH294" s="85">
        <v>0</v>
      </c>
      <c r="AI294" s="85">
        <v>0</v>
      </c>
      <c r="AJ294" s="85">
        <v>2730.19</v>
      </c>
      <c r="AK294" s="82" t="s">
        <v>173</v>
      </c>
      <c r="AL294" s="82" t="s">
        <v>163</v>
      </c>
    </row>
    <row r="295" spans="1:38">
      <c r="A295" s="82">
        <v>2540210</v>
      </c>
      <c r="B295" s="82">
        <v>6396</v>
      </c>
      <c r="C295" s="82" t="s">
        <v>220</v>
      </c>
      <c r="D295" s="82" t="s">
        <v>221</v>
      </c>
      <c r="E295" s="83">
        <v>0.1003</v>
      </c>
      <c r="F295" s="82" t="s">
        <v>159</v>
      </c>
      <c r="G295" s="82" t="s">
        <v>160</v>
      </c>
      <c r="H295" s="82">
        <v>2414525</v>
      </c>
      <c r="I295" s="84">
        <v>46377</v>
      </c>
      <c r="J295" s="84">
        <v>45797</v>
      </c>
      <c r="K295" s="84">
        <v>45798</v>
      </c>
      <c r="L295" s="82">
        <v>-579</v>
      </c>
      <c r="M295" s="85">
        <v>3151.92</v>
      </c>
      <c r="N295" s="85">
        <v>2708.53</v>
      </c>
      <c r="O295" s="82" t="s">
        <v>60</v>
      </c>
      <c r="P295" s="85">
        <v>0</v>
      </c>
      <c r="Q295" s="85">
        <v>0</v>
      </c>
      <c r="R295" s="85">
        <v>0</v>
      </c>
      <c r="S295" s="82" t="s">
        <v>60</v>
      </c>
      <c r="T295" s="82" t="s">
        <v>60</v>
      </c>
      <c r="U295" s="82"/>
      <c r="V295" s="82" t="s">
        <v>115</v>
      </c>
      <c r="W295" s="82" t="s">
        <v>161</v>
      </c>
      <c r="X295" s="82" t="s">
        <v>60</v>
      </c>
      <c r="Y295" s="82"/>
      <c r="Z295" s="82"/>
      <c r="AA295" s="85">
        <v>917.66672431406903</v>
      </c>
      <c r="AB295" s="85">
        <v>1790.8632756859313</v>
      </c>
      <c r="AC295" s="85">
        <v>0</v>
      </c>
      <c r="AD295" s="85">
        <v>0</v>
      </c>
      <c r="AE295" s="85">
        <v>0</v>
      </c>
      <c r="AF295" s="85">
        <v>0</v>
      </c>
      <c r="AG295" s="85">
        <v>0</v>
      </c>
      <c r="AH295" s="85">
        <v>0</v>
      </c>
      <c r="AI295" s="85">
        <v>0</v>
      </c>
      <c r="AJ295" s="85">
        <v>2708.53</v>
      </c>
      <c r="AK295" s="82" t="s">
        <v>173</v>
      </c>
      <c r="AL295" s="82" t="s">
        <v>163</v>
      </c>
    </row>
    <row r="296" spans="1:38">
      <c r="A296" s="82">
        <v>2540210</v>
      </c>
      <c r="B296" s="82">
        <v>6396</v>
      </c>
      <c r="C296" s="82" t="s">
        <v>220</v>
      </c>
      <c r="D296" s="82" t="s">
        <v>221</v>
      </c>
      <c r="E296" s="83">
        <v>0.1003</v>
      </c>
      <c r="F296" s="82" t="s">
        <v>159</v>
      </c>
      <c r="G296" s="82" t="s">
        <v>160</v>
      </c>
      <c r="H296" s="82">
        <v>2414526</v>
      </c>
      <c r="I296" s="84">
        <v>46408</v>
      </c>
      <c r="J296" s="84">
        <v>45797</v>
      </c>
      <c r="K296" s="84">
        <v>45798</v>
      </c>
      <c r="L296" s="82">
        <v>-610</v>
      </c>
      <c r="M296" s="85">
        <v>3151.92</v>
      </c>
      <c r="N296" s="85">
        <v>2687.04</v>
      </c>
      <c r="O296" s="82" t="s">
        <v>60</v>
      </c>
      <c r="P296" s="85">
        <v>0</v>
      </c>
      <c r="Q296" s="85">
        <v>0</v>
      </c>
      <c r="R296" s="85">
        <v>0</v>
      </c>
      <c r="S296" s="82" t="s">
        <v>60</v>
      </c>
      <c r="T296" s="82" t="s">
        <v>60</v>
      </c>
      <c r="U296" s="82"/>
      <c r="V296" s="82" t="s">
        <v>115</v>
      </c>
      <c r="W296" s="82" t="s">
        <v>161</v>
      </c>
      <c r="X296" s="82" t="s">
        <v>60</v>
      </c>
      <c r="Y296" s="82"/>
      <c r="Z296" s="82"/>
      <c r="AA296" s="85">
        <v>917.95605878321771</v>
      </c>
      <c r="AB296" s="85">
        <v>1769.0839412167823</v>
      </c>
      <c r="AC296" s="85">
        <v>0</v>
      </c>
      <c r="AD296" s="85">
        <v>0</v>
      </c>
      <c r="AE296" s="85">
        <v>0</v>
      </c>
      <c r="AF296" s="85">
        <v>0</v>
      </c>
      <c r="AG296" s="85">
        <v>0</v>
      </c>
      <c r="AH296" s="85">
        <v>0</v>
      </c>
      <c r="AI296" s="85">
        <v>0</v>
      </c>
      <c r="AJ296" s="85">
        <v>2687.04</v>
      </c>
      <c r="AK296" s="82" t="s">
        <v>173</v>
      </c>
      <c r="AL296" s="82" t="s">
        <v>163</v>
      </c>
    </row>
    <row r="297" spans="1:38">
      <c r="A297" s="82">
        <v>2540210</v>
      </c>
      <c r="B297" s="82">
        <v>6396</v>
      </c>
      <c r="C297" s="82" t="s">
        <v>220</v>
      </c>
      <c r="D297" s="82" t="s">
        <v>221</v>
      </c>
      <c r="E297" s="83">
        <v>0.1003</v>
      </c>
      <c r="F297" s="82" t="s">
        <v>159</v>
      </c>
      <c r="G297" s="82" t="s">
        <v>160</v>
      </c>
      <c r="H297" s="82">
        <v>2414527</v>
      </c>
      <c r="I297" s="84">
        <v>46439</v>
      </c>
      <c r="J297" s="84">
        <v>45797</v>
      </c>
      <c r="K297" s="84">
        <v>45798</v>
      </c>
      <c r="L297" s="82">
        <v>-641</v>
      </c>
      <c r="M297" s="85">
        <v>3151.92</v>
      </c>
      <c r="N297" s="85">
        <v>2665.7299999999996</v>
      </c>
      <c r="O297" s="82" t="s">
        <v>60</v>
      </c>
      <c r="P297" s="85">
        <v>0</v>
      </c>
      <c r="Q297" s="85">
        <v>0</v>
      </c>
      <c r="R297" s="85">
        <v>0</v>
      </c>
      <c r="S297" s="82" t="s">
        <v>60</v>
      </c>
      <c r="T297" s="82" t="s">
        <v>60</v>
      </c>
      <c r="U297" s="82"/>
      <c r="V297" s="82" t="s">
        <v>115</v>
      </c>
      <c r="W297" s="82" t="s">
        <v>161</v>
      </c>
      <c r="X297" s="82" t="s">
        <v>60</v>
      </c>
      <c r="Y297" s="82"/>
      <c r="Z297" s="82"/>
      <c r="AA297" s="85">
        <v>918.24550610421579</v>
      </c>
      <c r="AB297" s="85">
        <v>1747.484493895784</v>
      </c>
      <c r="AC297" s="85">
        <v>0</v>
      </c>
      <c r="AD297" s="85">
        <v>0</v>
      </c>
      <c r="AE297" s="85">
        <v>0</v>
      </c>
      <c r="AF297" s="85">
        <v>0</v>
      </c>
      <c r="AG297" s="85">
        <v>0</v>
      </c>
      <c r="AH297" s="85">
        <v>0</v>
      </c>
      <c r="AI297" s="85">
        <v>0</v>
      </c>
      <c r="AJ297" s="85">
        <v>2665.7299999999996</v>
      </c>
      <c r="AK297" s="82" t="s">
        <v>173</v>
      </c>
      <c r="AL297" s="82" t="s">
        <v>163</v>
      </c>
    </row>
    <row r="298" spans="1:38">
      <c r="A298" s="82">
        <v>2540210</v>
      </c>
      <c r="B298" s="82">
        <v>6396</v>
      </c>
      <c r="C298" s="82" t="s">
        <v>220</v>
      </c>
      <c r="D298" s="82" t="s">
        <v>221</v>
      </c>
      <c r="E298" s="83">
        <v>0.1003</v>
      </c>
      <c r="F298" s="82" t="s">
        <v>159</v>
      </c>
      <c r="G298" s="82" t="s">
        <v>160</v>
      </c>
      <c r="H298" s="82">
        <v>2414528</v>
      </c>
      <c r="I298" s="84">
        <v>46467</v>
      </c>
      <c r="J298" s="84">
        <v>45797</v>
      </c>
      <c r="K298" s="84">
        <v>45798</v>
      </c>
      <c r="L298" s="82">
        <v>-669</v>
      </c>
      <c r="M298" s="85">
        <v>3151.92</v>
      </c>
      <c r="N298" s="85">
        <v>2644.58</v>
      </c>
      <c r="O298" s="82" t="s">
        <v>60</v>
      </c>
      <c r="P298" s="85">
        <v>0</v>
      </c>
      <c r="Q298" s="85">
        <v>0</v>
      </c>
      <c r="R298" s="85">
        <v>0</v>
      </c>
      <c r="S298" s="82" t="s">
        <v>60</v>
      </c>
      <c r="T298" s="82" t="s">
        <v>60</v>
      </c>
      <c r="U298" s="82"/>
      <c r="V298" s="82" t="s">
        <v>115</v>
      </c>
      <c r="W298" s="82" t="s">
        <v>161</v>
      </c>
      <c r="X298" s="82" t="s">
        <v>60</v>
      </c>
      <c r="Y298" s="82"/>
      <c r="Z298" s="82"/>
      <c r="AA298" s="85">
        <v>918.53662370872348</v>
      </c>
      <c r="AB298" s="85">
        <v>1726.0433762912764</v>
      </c>
      <c r="AC298" s="85">
        <v>0</v>
      </c>
      <c r="AD298" s="85">
        <v>0</v>
      </c>
      <c r="AE298" s="85">
        <v>0</v>
      </c>
      <c r="AF298" s="85">
        <v>0</v>
      </c>
      <c r="AG298" s="85">
        <v>0</v>
      </c>
      <c r="AH298" s="85">
        <v>0</v>
      </c>
      <c r="AI298" s="85">
        <v>0</v>
      </c>
      <c r="AJ298" s="85">
        <v>2644.58</v>
      </c>
      <c r="AK298" s="82" t="s">
        <v>173</v>
      </c>
      <c r="AL298" s="82" t="s">
        <v>163</v>
      </c>
    </row>
    <row r="299" spans="1:38">
      <c r="A299" s="82">
        <v>2540210</v>
      </c>
      <c r="B299" s="82">
        <v>6396</v>
      </c>
      <c r="C299" s="82" t="s">
        <v>220</v>
      </c>
      <c r="D299" s="82" t="s">
        <v>221</v>
      </c>
      <c r="E299" s="83">
        <v>0.1003</v>
      </c>
      <c r="F299" s="82" t="s">
        <v>159</v>
      </c>
      <c r="G299" s="82" t="s">
        <v>160</v>
      </c>
      <c r="H299" s="82">
        <v>2414529</v>
      </c>
      <c r="I299" s="84">
        <v>46498</v>
      </c>
      <c r="J299" s="84">
        <v>45797</v>
      </c>
      <c r="K299" s="84">
        <v>45798</v>
      </c>
      <c r="L299" s="82">
        <v>-700</v>
      </c>
      <c r="M299" s="85">
        <v>3151.92</v>
      </c>
      <c r="N299" s="85">
        <v>2623.6</v>
      </c>
      <c r="O299" s="82" t="s">
        <v>60</v>
      </c>
      <c r="P299" s="85">
        <v>0</v>
      </c>
      <c r="Q299" s="85">
        <v>0</v>
      </c>
      <c r="R299" s="85">
        <v>0</v>
      </c>
      <c r="S299" s="82" t="s">
        <v>60</v>
      </c>
      <c r="T299" s="82" t="s">
        <v>60</v>
      </c>
      <c r="U299" s="82"/>
      <c r="V299" s="82" t="s">
        <v>115</v>
      </c>
      <c r="W299" s="82" t="s">
        <v>161</v>
      </c>
      <c r="X299" s="82" t="s">
        <v>60</v>
      </c>
      <c r="Y299" s="82"/>
      <c r="Z299" s="82"/>
      <c r="AA299" s="85">
        <v>918.80770704840211</v>
      </c>
      <c r="AB299" s="85">
        <v>1704.7922929515978</v>
      </c>
      <c r="AC299" s="85">
        <v>0</v>
      </c>
      <c r="AD299" s="85">
        <v>0</v>
      </c>
      <c r="AE299" s="85">
        <v>0</v>
      </c>
      <c r="AF299" s="85">
        <v>0</v>
      </c>
      <c r="AG299" s="85">
        <v>0</v>
      </c>
      <c r="AH299" s="85">
        <v>0</v>
      </c>
      <c r="AI299" s="85">
        <v>0</v>
      </c>
      <c r="AJ299" s="85">
        <v>2623.6</v>
      </c>
      <c r="AK299" s="82" t="s">
        <v>173</v>
      </c>
      <c r="AL299" s="82" t="s">
        <v>163</v>
      </c>
    </row>
    <row r="300" spans="1:38">
      <c r="A300" s="82">
        <v>2540210</v>
      </c>
      <c r="B300" s="82">
        <v>6396</v>
      </c>
      <c r="C300" s="82" t="s">
        <v>220</v>
      </c>
      <c r="D300" s="82" t="s">
        <v>221</v>
      </c>
      <c r="E300" s="83">
        <v>0.1003</v>
      </c>
      <c r="F300" s="82" t="s">
        <v>159</v>
      </c>
      <c r="G300" s="82" t="s">
        <v>160</v>
      </c>
      <c r="H300" s="82">
        <v>2414518</v>
      </c>
      <c r="I300" s="84">
        <v>46163</v>
      </c>
      <c r="J300" s="84">
        <v>45797</v>
      </c>
      <c r="K300" s="84">
        <v>45798</v>
      </c>
      <c r="L300" s="82">
        <v>-365</v>
      </c>
      <c r="M300" s="85">
        <v>3151.92</v>
      </c>
      <c r="N300" s="85">
        <v>2863.8399999999997</v>
      </c>
      <c r="O300" s="82" t="s">
        <v>60</v>
      </c>
      <c r="P300" s="85">
        <v>0</v>
      </c>
      <c r="Q300" s="85">
        <v>0</v>
      </c>
      <c r="R300" s="85">
        <v>0</v>
      </c>
      <c r="S300" s="82" t="s">
        <v>60</v>
      </c>
      <c r="T300" s="82" t="s">
        <v>60</v>
      </c>
      <c r="U300" s="82"/>
      <c r="V300" s="82" t="s">
        <v>115</v>
      </c>
      <c r="W300" s="82" t="s">
        <v>161</v>
      </c>
      <c r="X300" s="82" t="s">
        <v>60</v>
      </c>
      <c r="Y300" s="82"/>
      <c r="Z300" s="82"/>
      <c r="AA300" s="85">
        <v>915.57980253305914</v>
      </c>
      <c r="AB300" s="85">
        <v>1948.2601974669406</v>
      </c>
      <c r="AC300" s="85">
        <v>0</v>
      </c>
      <c r="AD300" s="85">
        <v>0</v>
      </c>
      <c r="AE300" s="85">
        <v>0</v>
      </c>
      <c r="AF300" s="85">
        <v>0</v>
      </c>
      <c r="AG300" s="85">
        <v>0</v>
      </c>
      <c r="AH300" s="85">
        <v>0</v>
      </c>
      <c r="AI300" s="85">
        <v>0</v>
      </c>
      <c r="AJ300" s="85">
        <v>2863.8399999999997</v>
      </c>
      <c r="AK300" s="82" t="s">
        <v>173</v>
      </c>
      <c r="AL300" s="82" t="s">
        <v>163</v>
      </c>
    </row>
    <row r="301" spans="1:38">
      <c r="A301" s="82">
        <v>2540210</v>
      </c>
      <c r="B301" s="82">
        <v>6396</v>
      </c>
      <c r="C301" s="82" t="s">
        <v>220</v>
      </c>
      <c r="D301" s="82" t="s">
        <v>221</v>
      </c>
      <c r="E301" s="83">
        <v>0.1003</v>
      </c>
      <c r="F301" s="82" t="s">
        <v>159</v>
      </c>
      <c r="G301" s="82" t="s">
        <v>160</v>
      </c>
      <c r="H301" s="82">
        <v>2414519</v>
      </c>
      <c r="I301" s="84">
        <v>46194</v>
      </c>
      <c r="J301" s="84">
        <v>45797</v>
      </c>
      <c r="K301" s="84">
        <v>45798</v>
      </c>
      <c r="L301" s="82">
        <v>-396</v>
      </c>
      <c r="M301" s="85">
        <v>3151.92</v>
      </c>
      <c r="N301" s="85">
        <v>2841</v>
      </c>
      <c r="O301" s="82" t="s">
        <v>60</v>
      </c>
      <c r="P301" s="85">
        <v>0</v>
      </c>
      <c r="Q301" s="85">
        <v>0</v>
      </c>
      <c r="R301" s="85">
        <v>0</v>
      </c>
      <c r="S301" s="82" t="s">
        <v>60</v>
      </c>
      <c r="T301" s="82" t="s">
        <v>60</v>
      </c>
      <c r="U301" s="82"/>
      <c r="V301" s="82" t="s">
        <v>115</v>
      </c>
      <c r="W301" s="82" t="s">
        <v>161</v>
      </c>
      <c r="X301" s="82" t="s">
        <v>60</v>
      </c>
      <c r="Y301" s="82"/>
      <c r="Z301" s="82"/>
      <c r="AA301" s="85">
        <v>915.88784283865073</v>
      </c>
      <c r="AB301" s="85">
        <v>1925.1121571613494</v>
      </c>
      <c r="AC301" s="85">
        <v>0</v>
      </c>
      <c r="AD301" s="85">
        <v>0</v>
      </c>
      <c r="AE301" s="85">
        <v>0</v>
      </c>
      <c r="AF301" s="85">
        <v>0</v>
      </c>
      <c r="AG301" s="85">
        <v>0</v>
      </c>
      <c r="AH301" s="85">
        <v>0</v>
      </c>
      <c r="AI301" s="85">
        <v>0</v>
      </c>
      <c r="AJ301" s="85">
        <v>2841</v>
      </c>
      <c r="AK301" s="82" t="s">
        <v>173</v>
      </c>
      <c r="AL301" s="82" t="s">
        <v>163</v>
      </c>
    </row>
    <row r="302" spans="1:38">
      <c r="A302" s="82">
        <v>2540210</v>
      </c>
      <c r="B302" s="82">
        <v>6396</v>
      </c>
      <c r="C302" s="82" t="s">
        <v>220</v>
      </c>
      <c r="D302" s="82" t="s">
        <v>221</v>
      </c>
      <c r="E302" s="83">
        <v>0.1003</v>
      </c>
      <c r="F302" s="82" t="s">
        <v>159</v>
      </c>
      <c r="G302" s="82" t="s">
        <v>160</v>
      </c>
      <c r="H302" s="82">
        <v>2414520</v>
      </c>
      <c r="I302" s="84">
        <v>46224</v>
      </c>
      <c r="J302" s="84">
        <v>45797</v>
      </c>
      <c r="K302" s="84">
        <v>45798</v>
      </c>
      <c r="L302" s="82">
        <v>-426</v>
      </c>
      <c r="M302" s="85">
        <v>3151.92</v>
      </c>
      <c r="N302" s="85">
        <v>2818.58</v>
      </c>
      <c r="O302" s="82" t="s">
        <v>60</v>
      </c>
      <c r="P302" s="85">
        <v>0</v>
      </c>
      <c r="Q302" s="85">
        <v>0</v>
      </c>
      <c r="R302" s="85">
        <v>0</v>
      </c>
      <c r="S302" s="82" t="s">
        <v>60</v>
      </c>
      <c r="T302" s="82" t="s">
        <v>60</v>
      </c>
      <c r="U302" s="82"/>
      <c r="V302" s="82" t="s">
        <v>115</v>
      </c>
      <c r="W302" s="82" t="s">
        <v>161</v>
      </c>
      <c r="X302" s="82" t="s">
        <v>60</v>
      </c>
      <c r="Y302" s="82"/>
      <c r="Z302" s="82"/>
      <c r="AA302" s="85">
        <v>916.19588663417835</v>
      </c>
      <c r="AB302" s="85">
        <v>1902.3841133658213</v>
      </c>
      <c r="AC302" s="85">
        <v>0</v>
      </c>
      <c r="AD302" s="85">
        <v>0</v>
      </c>
      <c r="AE302" s="85">
        <v>0</v>
      </c>
      <c r="AF302" s="85">
        <v>0</v>
      </c>
      <c r="AG302" s="85">
        <v>0</v>
      </c>
      <c r="AH302" s="85">
        <v>0</v>
      </c>
      <c r="AI302" s="85">
        <v>0</v>
      </c>
      <c r="AJ302" s="85">
        <v>2818.58</v>
      </c>
      <c r="AK302" s="82" t="s">
        <v>173</v>
      </c>
      <c r="AL302" s="82" t="s">
        <v>163</v>
      </c>
    </row>
    <row r="303" spans="1:38">
      <c r="A303" s="82">
        <v>2540210</v>
      </c>
      <c r="B303" s="82">
        <v>6396</v>
      </c>
      <c r="C303" s="82" t="s">
        <v>220</v>
      </c>
      <c r="D303" s="82" t="s">
        <v>221</v>
      </c>
      <c r="E303" s="83">
        <v>0.1003</v>
      </c>
      <c r="F303" s="82" t="s">
        <v>159</v>
      </c>
      <c r="G303" s="82" t="s">
        <v>160</v>
      </c>
      <c r="H303" s="82">
        <v>2414521</v>
      </c>
      <c r="I303" s="84">
        <v>46255</v>
      </c>
      <c r="J303" s="84">
        <v>45797</v>
      </c>
      <c r="K303" s="84">
        <v>45798</v>
      </c>
      <c r="L303" s="82">
        <v>-457</v>
      </c>
      <c r="M303" s="85">
        <v>3151.92</v>
      </c>
      <c r="N303" s="85">
        <v>2796.2199999999993</v>
      </c>
      <c r="O303" s="82" t="s">
        <v>60</v>
      </c>
      <c r="P303" s="85">
        <v>0</v>
      </c>
      <c r="Q303" s="85">
        <v>0</v>
      </c>
      <c r="R303" s="85">
        <v>0</v>
      </c>
      <c r="S303" s="82" t="s">
        <v>60</v>
      </c>
      <c r="T303" s="82" t="s">
        <v>60</v>
      </c>
      <c r="U303" s="82"/>
      <c r="V303" s="82" t="s">
        <v>115</v>
      </c>
      <c r="W303" s="82" t="s">
        <v>161</v>
      </c>
      <c r="X303" s="82" t="s">
        <v>60</v>
      </c>
      <c r="Y303" s="82"/>
      <c r="Z303" s="82"/>
      <c r="AA303" s="85">
        <v>916.49501180232983</v>
      </c>
      <c r="AB303" s="85">
        <v>1879.7249881976697</v>
      </c>
      <c r="AC303" s="85">
        <v>0</v>
      </c>
      <c r="AD303" s="85">
        <v>0</v>
      </c>
      <c r="AE303" s="85">
        <v>0</v>
      </c>
      <c r="AF303" s="85">
        <v>0</v>
      </c>
      <c r="AG303" s="85">
        <v>0</v>
      </c>
      <c r="AH303" s="85">
        <v>0</v>
      </c>
      <c r="AI303" s="85">
        <v>0</v>
      </c>
      <c r="AJ303" s="85">
        <v>2796.2199999999993</v>
      </c>
      <c r="AK303" s="82" t="s">
        <v>173</v>
      </c>
      <c r="AL303" s="82" t="s">
        <v>163</v>
      </c>
    </row>
    <row r="304" spans="1:38">
      <c r="A304" s="82">
        <v>2540210</v>
      </c>
      <c r="B304" s="82">
        <v>6396</v>
      </c>
      <c r="C304" s="82" t="s">
        <v>220</v>
      </c>
      <c r="D304" s="82" t="s">
        <v>221</v>
      </c>
      <c r="E304" s="83">
        <v>0.1003</v>
      </c>
      <c r="F304" s="82" t="s">
        <v>159</v>
      </c>
      <c r="G304" s="82" t="s">
        <v>160</v>
      </c>
      <c r="H304" s="82">
        <v>2414522</v>
      </c>
      <c r="I304" s="84">
        <v>46286</v>
      </c>
      <c r="J304" s="84">
        <v>45797</v>
      </c>
      <c r="K304" s="84">
        <v>45798</v>
      </c>
      <c r="L304" s="82">
        <v>-488</v>
      </c>
      <c r="M304" s="85">
        <v>3151.92</v>
      </c>
      <c r="N304" s="85">
        <v>2774.03</v>
      </c>
      <c r="O304" s="82" t="s">
        <v>60</v>
      </c>
      <c r="P304" s="85">
        <v>0</v>
      </c>
      <c r="Q304" s="85">
        <v>0</v>
      </c>
      <c r="R304" s="85">
        <v>0</v>
      </c>
      <c r="S304" s="82" t="s">
        <v>60</v>
      </c>
      <c r="T304" s="82" t="s">
        <v>60</v>
      </c>
      <c r="U304" s="82"/>
      <c r="V304" s="82" t="s">
        <v>115</v>
      </c>
      <c r="W304" s="82" t="s">
        <v>161</v>
      </c>
      <c r="X304" s="82" t="s">
        <v>60</v>
      </c>
      <c r="Y304" s="82"/>
      <c r="Z304" s="82"/>
      <c r="AA304" s="85">
        <v>916.79089900758913</v>
      </c>
      <c r="AB304" s="85">
        <v>1857.2391009924111</v>
      </c>
      <c r="AC304" s="85">
        <v>0</v>
      </c>
      <c r="AD304" s="85">
        <v>0</v>
      </c>
      <c r="AE304" s="85">
        <v>0</v>
      </c>
      <c r="AF304" s="85">
        <v>0</v>
      </c>
      <c r="AG304" s="85">
        <v>0</v>
      </c>
      <c r="AH304" s="85">
        <v>0</v>
      </c>
      <c r="AI304" s="85">
        <v>0</v>
      </c>
      <c r="AJ304" s="85">
        <v>2774.03</v>
      </c>
      <c r="AK304" s="82" t="s">
        <v>173</v>
      </c>
      <c r="AL304" s="82" t="s">
        <v>163</v>
      </c>
    </row>
    <row r="305" spans="1:38">
      <c r="A305" s="82">
        <v>2540210</v>
      </c>
      <c r="B305" s="82">
        <v>6396</v>
      </c>
      <c r="C305" s="82" t="s">
        <v>220</v>
      </c>
      <c r="D305" s="82" t="s">
        <v>221</v>
      </c>
      <c r="E305" s="83">
        <v>0.1003</v>
      </c>
      <c r="F305" s="82" t="s">
        <v>159</v>
      </c>
      <c r="G305" s="82" t="s">
        <v>160</v>
      </c>
      <c r="H305" s="82">
        <v>2414523</v>
      </c>
      <c r="I305" s="84">
        <v>46316</v>
      </c>
      <c r="J305" s="84">
        <v>45797</v>
      </c>
      <c r="K305" s="84">
        <v>45798</v>
      </c>
      <c r="L305" s="82">
        <v>-518</v>
      </c>
      <c r="M305" s="85">
        <v>3151.92</v>
      </c>
      <c r="N305" s="85">
        <v>2752.03</v>
      </c>
      <c r="O305" s="82" t="s">
        <v>60</v>
      </c>
      <c r="P305" s="85">
        <v>0</v>
      </c>
      <c r="Q305" s="85">
        <v>0</v>
      </c>
      <c r="R305" s="85">
        <v>0</v>
      </c>
      <c r="S305" s="82" t="s">
        <v>60</v>
      </c>
      <c r="T305" s="82" t="s">
        <v>60</v>
      </c>
      <c r="U305" s="82"/>
      <c r="V305" s="82" t="s">
        <v>115</v>
      </c>
      <c r="W305" s="82" t="s">
        <v>161</v>
      </c>
      <c r="X305" s="82" t="s">
        <v>60</v>
      </c>
      <c r="Y305" s="82"/>
      <c r="Z305" s="82"/>
      <c r="AA305" s="85">
        <v>917.09012617706037</v>
      </c>
      <c r="AB305" s="85">
        <v>1834.9398738229399</v>
      </c>
      <c r="AC305" s="85">
        <v>0</v>
      </c>
      <c r="AD305" s="85">
        <v>0</v>
      </c>
      <c r="AE305" s="85">
        <v>0</v>
      </c>
      <c r="AF305" s="85">
        <v>0</v>
      </c>
      <c r="AG305" s="85">
        <v>0</v>
      </c>
      <c r="AH305" s="85">
        <v>0</v>
      </c>
      <c r="AI305" s="85">
        <v>0</v>
      </c>
      <c r="AJ305" s="85">
        <v>2752.03</v>
      </c>
      <c r="AK305" s="82" t="s">
        <v>173</v>
      </c>
      <c r="AL305" s="82" t="s">
        <v>163</v>
      </c>
    </row>
    <row r="306" spans="1:38">
      <c r="A306" s="82">
        <v>2540210</v>
      </c>
      <c r="B306" s="82">
        <v>6396</v>
      </c>
      <c r="C306" s="82" t="s">
        <v>220</v>
      </c>
      <c r="D306" s="82" t="s">
        <v>221</v>
      </c>
      <c r="E306" s="83">
        <v>0.1003</v>
      </c>
      <c r="F306" s="82" t="s">
        <v>159</v>
      </c>
      <c r="G306" s="82" t="s">
        <v>160</v>
      </c>
      <c r="H306" s="82">
        <v>2414512</v>
      </c>
      <c r="I306" s="84">
        <v>45982</v>
      </c>
      <c r="J306" s="84">
        <v>45797</v>
      </c>
      <c r="K306" s="84">
        <v>45798</v>
      </c>
      <c r="L306" s="82">
        <v>-184</v>
      </c>
      <c r="M306" s="85">
        <v>3151.92</v>
      </c>
      <c r="N306" s="85">
        <v>3004.0299999999997</v>
      </c>
      <c r="O306" s="82" t="s">
        <v>60</v>
      </c>
      <c r="P306" s="85">
        <v>0</v>
      </c>
      <c r="Q306" s="85">
        <v>0</v>
      </c>
      <c r="R306" s="85">
        <v>0</v>
      </c>
      <c r="S306" s="82" t="s">
        <v>60</v>
      </c>
      <c r="T306" s="82" t="s">
        <v>60</v>
      </c>
      <c r="U306" s="82"/>
      <c r="V306" s="82" t="s">
        <v>115</v>
      </c>
      <c r="W306" s="82" t="s">
        <v>161</v>
      </c>
      <c r="X306" s="82" t="s">
        <v>60</v>
      </c>
      <c r="Y306" s="82"/>
      <c r="Z306" s="82"/>
      <c r="AA306" s="85">
        <v>913.69815236427314</v>
      </c>
      <c r="AB306" s="85">
        <v>2090.3318476357267</v>
      </c>
      <c r="AC306" s="85">
        <v>0</v>
      </c>
      <c r="AD306" s="85">
        <v>0</v>
      </c>
      <c r="AE306" s="85">
        <v>0</v>
      </c>
      <c r="AF306" s="85">
        <v>0</v>
      </c>
      <c r="AG306" s="85">
        <v>0</v>
      </c>
      <c r="AH306" s="85">
        <v>0</v>
      </c>
      <c r="AI306" s="85">
        <v>0</v>
      </c>
      <c r="AJ306" s="85">
        <v>3004.0299999999997</v>
      </c>
      <c r="AK306" s="82" t="s">
        <v>173</v>
      </c>
      <c r="AL306" s="82" t="s">
        <v>163</v>
      </c>
    </row>
    <row r="307" spans="1:38">
      <c r="A307" s="82">
        <v>2540210</v>
      </c>
      <c r="B307" s="82">
        <v>6396</v>
      </c>
      <c r="C307" s="82" t="s">
        <v>220</v>
      </c>
      <c r="D307" s="82" t="s">
        <v>221</v>
      </c>
      <c r="E307" s="83">
        <v>0.1003</v>
      </c>
      <c r="F307" s="82" t="s">
        <v>159</v>
      </c>
      <c r="G307" s="82" t="s">
        <v>160</v>
      </c>
      <c r="H307" s="82">
        <v>2414513</v>
      </c>
      <c r="I307" s="84">
        <v>46012</v>
      </c>
      <c r="J307" s="84">
        <v>45797</v>
      </c>
      <c r="K307" s="84">
        <v>45798</v>
      </c>
      <c r="L307" s="82">
        <v>-214</v>
      </c>
      <c r="M307" s="85">
        <v>3151.92</v>
      </c>
      <c r="N307" s="85">
        <v>2980.2</v>
      </c>
      <c r="O307" s="82" t="s">
        <v>60</v>
      </c>
      <c r="P307" s="85">
        <v>0</v>
      </c>
      <c r="Q307" s="85">
        <v>0</v>
      </c>
      <c r="R307" s="85">
        <v>0</v>
      </c>
      <c r="S307" s="82" t="s">
        <v>60</v>
      </c>
      <c r="T307" s="82" t="s">
        <v>60</v>
      </c>
      <c r="U307" s="82"/>
      <c r="V307" s="82" t="s">
        <v>115</v>
      </c>
      <c r="W307" s="82" t="s">
        <v>161</v>
      </c>
      <c r="X307" s="82" t="s">
        <v>60</v>
      </c>
      <c r="Y307" s="82"/>
      <c r="Z307" s="82"/>
      <c r="AA307" s="85">
        <v>914.02368651488621</v>
      </c>
      <c r="AB307" s="85">
        <v>2066.1763134851135</v>
      </c>
      <c r="AC307" s="85">
        <v>0</v>
      </c>
      <c r="AD307" s="85">
        <v>0</v>
      </c>
      <c r="AE307" s="85">
        <v>0</v>
      </c>
      <c r="AF307" s="85">
        <v>0</v>
      </c>
      <c r="AG307" s="85">
        <v>0</v>
      </c>
      <c r="AH307" s="85">
        <v>0</v>
      </c>
      <c r="AI307" s="85">
        <v>0</v>
      </c>
      <c r="AJ307" s="85">
        <v>2980.2</v>
      </c>
      <c r="AK307" s="82" t="s">
        <v>173</v>
      </c>
      <c r="AL307" s="82" t="s">
        <v>163</v>
      </c>
    </row>
    <row r="308" spans="1:38">
      <c r="A308" s="82">
        <v>2540210</v>
      </c>
      <c r="B308" s="82">
        <v>6396</v>
      </c>
      <c r="C308" s="82" t="s">
        <v>220</v>
      </c>
      <c r="D308" s="82" t="s">
        <v>221</v>
      </c>
      <c r="E308" s="83">
        <v>0.1003</v>
      </c>
      <c r="F308" s="82" t="s">
        <v>159</v>
      </c>
      <c r="G308" s="82" t="s">
        <v>160</v>
      </c>
      <c r="H308" s="82">
        <v>2414514</v>
      </c>
      <c r="I308" s="84">
        <v>46043</v>
      </c>
      <c r="J308" s="84">
        <v>45797</v>
      </c>
      <c r="K308" s="84">
        <v>45798</v>
      </c>
      <c r="L308" s="82">
        <v>-245</v>
      </c>
      <c r="M308" s="85">
        <v>3151.92</v>
      </c>
      <c r="N308" s="85">
        <v>2956.5499999999997</v>
      </c>
      <c r="O308" s="82" t="s">
        <v>60</v>
      </c>
      <c r="P308" s="85">
        <v>0</v>
      </c>
      <c r="Q308" s="85">
        <v>0</v>
      </c>
      <c r="R308" s="85">
        <v>0</v>
      </c>
      <c r="S308" s="82" t="s">
        <v>60</v>
      </c>
      <c r="T308" s="82" t="s">
        <v>60</v>
      </c>
      <c r="U308" s="82"/>
      <c r="V308" s="82" t="s">
        <v>115</v>
      </c>
      <c r="W308" s="82" t="s">
        <v>161</v>
      </c>
      <c r="X308" s="82" t="s">
        <v>60</v>
      </c>
      <c r="Y308" s="82"/>
      <c r="Z308" s="82"/>
      <c r="AA308" s="85">
        <v>914.34004606715905</v>
      </c>
      <c r="AB308" s="85">
        <v>2042.2099539328408</v>
      </c>
      <c r="AC308" s="85">
        <v>0</v>
      </c>
      <c r="AD308" s="85">
        <v>0</v>
      </c>
      <c r="AE308" s="85">
        <v>0</v>
      </c>
      <c r="AF308" s="85">
        <v>0</v>
      </c>
      <c r="AG308" s="85">
        <v>0</v>
      </c>
      <c r="AH308" s="85">
        <v>0</v>
      </c>
      <c r="AI308" s="85">
        <v>0</v>
      </c>
      <c r="AJ308" s="85">
        <v>2956.5499999999997</v>
      </c>
      <c r="AK308" s="82" t="s">
        <v>173</v>
      </c>
      <c r="AL308" s="82" t="s">
        <v>163</v>
      </c>
    </row>
    <row r="309" spans="1:38">
      <c r="A309" s="82">
        <v>2540210</v>
      </c>
      <c r="B309" s="82">
        <v>6396</v>
      </c>
      <c r="C309" s="82" t="s">
        <v>220</v>
      </c>
      <c r="D309" s="82" t="s">
        <v>221</v>
      </c>
      <c r="E309" s="83">
        <v>0.1003</v>
      </c>
      <c r="F309" s="82" t="s">
        <v>159</v>
      </c>
      <c r="G309" s="82" t="s">
        <v>160</v>
      </c>
      <c r="H309" s="82">
        <v>2414515</v>
      </c>
      <c r="I309" s="84">
        <v>46074</v>
      </c>
      <c r="J309" s="84">
        <v>45797</v>
      </c>
      <c r="K309" s="84">
        <v>45798</v>
      </c>
      <c r="L309" s="82">
        <v>-276</v>
      </c>
      <c r="M309" s="85">
        <v>3151.92</v>
      </c>
      <c r="N309" s="85">
        <v>2933.1</v>
      </c>
      <c r="O309" s="82" t="s">
        <v>60</v>
      </c>
      <c r="P309" s="85">
        <v>0</v>
      </c>
      <c r="Q309" s="85">
        <v>0</v>
      </c>
      <c r="R309" s="85">
        <v>0</v>
      </c>
      <c r="S309" s="82" t="s">
        <v>60</v>
      </c>
      <c r="T309" s="82" t="s">
        <v>60</v>
      </c>
      <c r="U309" s="82"/>
      <c r="V309" s="82" t="s">
        <v>115</v>
      </c>
      <c r="W309" s="82" t="s">
        <v>161</v>
      </c>
      <c r="X309" s="82" t="s">
        <v>60</v>
      </c>
      <c r="Y309" s="82"/>
      <c r="Z309" s="82"/>
      <c r="AA309" s="85">
        <v>914.66280552805904</v>
      </c>
      <c r="AB309" s="85">
        <v>2018.4371944719408</v>
      </c>
      <c r="AC309" s="85">
        <v>0</v>
      </c>
      <c r="AD309" s="85">
        <v>0</v>
      </c>
      <c r="AE309" s="85">
        <v>0</v>
      </c>
      <c r="AF309" s="85">
        <v>0</v>
      </c>
      <c r="AG309" s="85">
        <v>0</v>
      </c>
      <c r="AH309" s="85">
        <v>0</v>
      </c>
      <c r="AI309" s="85">
        <v>0</v>
      </c>
      <c r="AJ309" s="85">
        <v>2933.1</v>
      </c>
      <c r="AK309" s="82" t="s">
        <v>173</v>
      </c>
      <c r="AL309" s="82" t="s">
        <v>163</v>
      </c>
    </row>
    <row r="310" spans="1:38">
      <c r="A310" s="82">
        <v>2540210</v>
      </c>
      <c r="B310" s="82">
        <v>6396</v>
      </c>
      <c r="C310" s="82" t="s">
        <v>220</v>
      </c>
      <c r="D310" s="82" t="s">
        <v>221</v>
      </c>
      <c r="E310" s="83">
        <v>0.1003</v>
      </c>
      <c r="F310" s="82" t="s">
        <v>159</v>
      </c>
      <c r="G310" s="82" t="s">
        <v>160</v>
      </c>
      <c r="H310" s="82">
        <v>2414516</v>
      </c>
      <c r="I310" s="84">
        <v>46102</v>
      </c>
      <c r="J310" s="84">
        <v>45797</v>
      </c>
      <c r="K310" s="84">
        <v>45798</v>
      </c>
      <c r="L310" s="82">
        <v>-304</v>
      </c>
      <c r="M310" s="85">
        <v>3151.92</v>
      </c>
      <c r="N310" s="85">
        <v>2909.83</v>
      </c>
      <c r="O310" s="82" t="s">
        <v>60</v>
      </c>
      <c r="P310" s="85">
        <v>0</v>
      </c>
      <c r="Q310" s="85">
        <v>0</v>
      </c>
      <c r="R310" s="85">
        <v>0</v>
      </c>
      <c r="S310" s="82" t="s">
        <v>60</v>
      </c>
      <c r="T310" s="82" t="s">
        <v>60</v>
      </c>
      <c r="U310" s="82"/>
      <c r="V310" s="82" t="s">
        <v>115</v>
      </c>
      <c r="W310" s="82" t="s">
        <v>161</v>
      </c>
      <c r="X310" s="82" t="s">
        <v>60</v>
      </c>
      <c r="Y310" s="82"/>
      <c r="Z310" s="82"/>
      <c r="AA310" s="85">
        <v>914.96719926267156</v>
      </c>
      <c r="AB310" s="85">
        <v>1994.8628007373281</v>
      </c>
      <c r="AC310" s="85">
        <v>0</v>
      </c>
      <c r="AD310" s="85">
        <v>0</v>
      </c>
      <c r="AE310" s="85">
        <v>0</v>
      </c>
      <c r="AF310" s="85">
        <v>0</v>
      </c>
      <c r="AG310" s="85">
        <v>0</v>
      </c>
      <c r="AH310" s="85">
        <v>0</v>
      </c>
      <c r="AI310" s="85">
        <v>0</v>
      </c>
      <c r="AJ310" s="85">
        <v>2909.83</v>
      </c>
      <c r="AK310" s="82" t="s">
        <v>173</v>
      </c>
      <c r="AL310" s="82" t="s">
        <v>163</v>
      </c>
    </row>
    <row r="311" spans="1:38">
      <c r="A311" s="82">
        <v>2540210</v>
      </c>
      <c r="B311" s="82">
        <v>6396</v>
      </c>
      <c r="C311" s="82" t="s">
        <v>220</v>
      </c>
      <c r="D311" s="82" t="s">
        <v>221</v>
      </c>
      <c r="E311" s="83">
        <v>0.1003</v>
      </c>
      <c r="F311" s="82" t="s">
        <v>159</v>
      </c>
      <c r="G311" s="82" t="s">
        <v>160</v>
      </c>
      <c r="H311" s="82">
        <v>2414517</v>
      </c>
      <c r="I311" s="84">
        <v>46133</v>
      </c>
      <c r="J311" s="84">
        <v>45797</v>
      </c>
      <c r="K311" s="84">
        <v>45798</v>
      </c>
      <c r="L311" s="82">
        <v>-335</v>
      </c>
      <c r="M311" s="85">
        <v>3151.92</v>
      </c>
      <c r="N311" s="85">
        <v>2886.74</v>
      </c>
      <c r="O311" s="82" t="s">
        <v>60</v>
      </c>
      <c r="P311" s="85">
        <v>0</v>
      </c>
      <c r="Q311" s="85">
        <v>0</v>
      </c>
      <c r="R311" s="85">
        <v>0</v>
      </c>
      <c r="S311" s="82" t="s">
        <v>60</v>
      </c>
      <c r="T311" s="82" t="s">
        <v>60</v>
      </c>
      <c r="U311" s="82"/>
      <c r="V311" s="82" t="s">
        <v>115</v>
      </c>
      <c r="W311" s="82" t="s">
        <v>161</v>
      </c>
      <c r="X311" s="82" t="s">
        <v>60</v>
      </c>
      <c r="Y311" s="82"/>
      <c r="Z311" s="82"/>
      <c r="AA311" s="85">
        <v>915.27184033858714</v>
      </c>
      <c r="AB311" s="85">
        <v>1971.4681596614128</v>
      </c>
      <c r="AC311" s="85">
        <v>0</v>
      </c>
      <c r="AD311" s="85">
        <v>0</v>
      </c>
      <c r="AE311" s="85">
        <v>0</v>
      </c>
      <c r="AF311" s="85">
        <v>0</v>
      </c>
      <c r="AG311" s="85">
        <v>0</v>
      </c>
      <c r="AH311" s="85">
        <v>0</v>
      </c>
      <c r="AI311" s="85">
        <v>0</v>
      </c>
      <c r="AJ311" s="85">
        <v>2886.74</v>
      </c>
      <c r="AK311" s="82" t="s">
        <v>173</v>
      </c>
      <c r="AL311" s="82" t="s">
        <v>163</v>
      </c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3"/>
  <sheetViews>
    <sheetView showGridLines="0" workbookViewId="0"/>
  </sheetViews>
  <sheetFormatPr defaultRowHeight="15"/>
  <cols>
    <col min="1" max="1" width="19" customWidth="1"/>
    <col min="2" max="2" width="10.140625" bestFit="1" customWidth="1"/>
    <col min="3" max="3" width="13.42578125" customWidth="1"/>
    <col min="4" max="4" width="17" customWidth="1"/>
    <col min="5" max="5" width="85.5703125" customWidth="1"/>
    <col min="6" max="6" width="12.7109375" customWidth="1"/>
  </cols>
  <sheetData>
    <row r="1" spans="1:6" ht="29.25">
      <c r="A1" s="9" t="s">
        <v>327</v>
      </c>
      <c r="B1" s="10" t="s">
        <v>328</v>
      </c>
      <c r="C1" s="10" t="s">
        <v>329</v>
      </c>
      <c r="D1" s="10" t="s">
        <v>330</v>
      </c>
      <c r="E1" s="10" t="s">
        <v>331</v>
      </c>
      <c r="F1" s="1"/>
    </row>
    <row r="2" spans="1:6">
      <c r="A2" s="11" t="s">
        <v>332</v>
      </c>
      <c r="B2" s="122">
        <f>SUMIFS(Recebimento!N:N,Recebimento!K:K,Conciliação!A2)</f>
        <v>0</v>
      </c>
      <c r="C2" s="122">
        <v>0</v>
      </c>
      <c r="D2" s="123">
        <f>B2-C2</f>
        <v>0</v>
      </c>
      <c r="E2" s="11" t="s">
        <v>60</v>
      </c>
      <c r="F2" s="1"/>
    </row>
    <row r="3" spans="1:6">
      <c r="A3" s="11" t="s">
        <v>333</v>
      </c>
      <c r="B3" s="122">
        <f>SUMIFS(Recebimento!N:N,Recebimento!K:K,Conciliação!A3)</f>
        <v>0</v>
      </c>
      <c r="C3" s="122">
        <v>0</v>
      </c>
      <c r="D3" s="123">
        <f t="shared" ref="D3:D32" si="0">B3-C3</f>
        <v>0</v>
      </c>
      <c r="E3" s="11" t="s">
        <v>60</v>
      </c>
      <c r="F3" s="1"/>
    </row>
    <row r="4" spans="1:6">
      <c r="A4" s="11" t="s">
        <v>334</v>
      </c>
      <c r="B4" s="122">
        <f>SUMIFS(Recebimento!N:N,Recebimento!K:K,Conciliação!A4)</f>
        <v>19721.55</v>
      </c>
      <c r="C4" s="122">
        <v>19721.55</v>
      </c>
      <c r="D4" s="123">
        <f t="shared" si="0"/>
        <v>0</v>
      </c>
      <c r="E4" s="11" t="s">
        <v>60</v>
      </c>
      <c r="F4" s="1"/>
    </row>
    <row r="5" spans="1:6">
      <c r="A5" s="11" t="s">
        <v>335</v>
      </c>
      <c r="B5" s="122">
        <f>SUMIFS(Recebimento!N:N,Recebimento!K:K,Conciliação!A5)</f>
        <v>5354.22</v>
      </c>
      <c r="C5" s="122">
        <v>5354.22</v>
      </c>
      <c r="D5" s="123">
        <f t="shared" si="0"/>
        <v>0</v>
      </c>
      <c r="E5" s="11" t="s">
        <v>60</v>
      </c>
      <c r="F5" s="1"/>
    </row>
    <row r="6" spans="1:6">
      <c r="A6" s="11" t="s">
        <v>336</v>
      </c>
      <c r="B6" s="122">
        <f>SUMIFS(Recebimento!N:N,Recebimento!K:K,Conciliação!A6)</f>
        <v>16857.71</v>
      </c>
      <c r="C6" s="122">
        <v>16857.71</v>
      </c>
      <c r="D6" s="123">
        <f t="shared" si="0"/>
        <v>0</v>
      </c>
      <c r="E6" s="11" t="s">
        <v>60</v>
      </c>
      <c r="F6" s="1"/>
    </row>
    <row r="7" spans="1:6">
      <c r="A7" s="11" t="s">
        <v>337</v>
      </c>
      <c r="B7" s="122">
        <f>SUMIFS(Recebimento!N:N,Recebimento!K:K,Conciliação!A7)</f>
        <v>15163.27</v>
      </c>
      <c r="C7" s="122">
        <v>15163.27</v>
      </c>
      <c r="D7" s="123">
        <f t="shared" si="0"/>
        <v>0</v>
      </c>
      <c r="E7" s="11" t="s">
        <v>60</v>
      </c>
      <c r="F7" s="1"/>
    </row>
    <row r="8" spans="1:6" ht="25.5">
      <c r="A8" s="11" t="s">
        <v>338</v>
      </c>
      <c r="B8" s="122">
        <f>SUMIFS(Recebimento!N:N,Recebimento!K:K,Conciliação!A8)</f>
        <v>126062.39999999999</v>
      </c>
      <c r="C8" s="122">
        <v>139988.34</v>
      </c>
      <c r="D8" s="123">
        <f t="shared" si="0"/>
        <v>-13925.940000000002</v>
      </c>
      <c r="E8" s="124" t="s">
        <v>339</v>
      </c>
      <c r="F8" s="1"/>
    </row>
    <row r="9" spans="1:6">
      <c r="A9" s="11" t="s">
        <v>340</v>
      </c>
      <c r="B9" s="122">
        <f>SUMIFS(Recebimento!N:N,Recebimento!K:K,Conciliação!A9)</f>
        <v>0</v>
      </c>
      <c r="C9" s="122">
        <v>0</v>
      </c>
      <c r="D9" s="123">
        <f t="shared" si="0"/>
        <v>0</v>
      </c>
      <c r="E9" s="11" t="s">
        <v>60</v>
      </c>
      <c r="F9" s="1"/>
    </row>
    <row r="10" spans="1:6">
      <c r="A10" s="11" t="s">
        <v>341</v>
      </c>
      <c r="B10" s="122">
        <f>SUMIFS(Recebimento!N:N,Recebimento!K:K,Conciliação!A10)</f>
        <v>0</v>
      </c>
      <c r="C10" s="122">
        <v>0</v>
      </c>
      <c r="D10" s="123">
        <f t="shared" si="0"/>
        <v>0</v>
      </c>
      <c r="E10" s="11" t="s">
        <v>60</v>
      </c>
      <c r="F10" s="1"/>
    </row>
    <row r="11" spans="1:6">
      <c r="A11" s="11" t="s">
        <v>342</v>
      </c>
      <c r="B11" s="122">
        <f>SUMIFS(Recebimento!N:N,Recebimento!K:K,Conciliação!A11)</f>
        <v>30204.77</v>
      </c>
      <c r="C11" s="122">
        <v>30204.77</v>
      </c>
      <c r="D11" s="123">
        <f t="shared" si="0"/>
        <v>0</v>
      </c>
      <c r="E11" s="11" t="s">
        <v>60</v>
      </c>
      <c r="F11" s="1"/>
    </row>
    <row r="12" spans="1:6">
      <c r="A12" s="11" t="s">
        <v>343</v>
      </c>
      <c r="B12" s="122">
        <f>SUMIFS(Recebimento!N:N,Recebimento!K:K,Conciliação!A12)</f>
        <v>87212.9</v>
      </c>
      <c r="C12" s="122">
        <v>87212.9</v>
      </c>
      <c r="D12" s="123">
        <f t="shared" si="0"/>
        <v>0</v>
      </c>
      <c r="E12" s="11" t="s">
        <v>60</v>
      </c>
      <c r="F12" s="1"/>
    </row>
    <row r="13" spans="1:6">
      <c r="A13" s="11" t="s">
        <v>344</v>
      </c>
      <c r="B13" s="122">
        <f>SUMIFS(Recebimento!N:N,Recebimento!K:K,Conciliação!A13)</f>
        <v>0</v>
      </c>
      <c r="C13" s="122">
        <v>0</v>
      </c>
      <c r="D13" s="123">
        <f t="shared" si="0"/>
        <v>0</v>
      </c>
      <c r="E13" s="11" t="s">
        <v>60</v>
      </c>
      <c r="F13" s="1"/>
    </row>
    <row r="14" spans="1:6">
      <c r="A14" s="11" t="s">
        <v>345</v>
      </c>
      <c r="B14" s="122">
        <f>SUMIFS(Recebimento!N:N,Recebimento!K:K,Conciliação!A14)</f>
        <v>8807.7899999999991</v>
      </c>
      <c r="C14" s="122">
        <v>8807.7900000000009</v>
      </c>
      <c r="D14" s="123">
        <f t="shared" si="0"/>
        <v>0</v>
      </c>
      <c r="E14" s="11" t="s">
        <v>60</v>
      </c>
      <c r="F14" s="1"/>
    </row>
    <row r="15" spans="1:6">
      <c r="A15" s="11" t="s">
        <v>346</v>
      </c>
      <c r="B15" s="122">
        <f>SUMIFS(Recebimento!N:N,Recebimento!K:K,Conciliação!A15)</f>
        <v>16496.009999999998</v>
      </c>
      <c r="C15" s="122">
        <v>16496.009999999998</v>
      </c>
      <c r="D15" s="123">
        <f t="shared" si="0"/>
        <v>0</v>
      </c>
      <c r="E15" s="11" t="s">
        <v>60</v>
      </c>
      <c r="F15" s="1"/>
    </row>
    <row r="16" spans="1:6">
      <c r="A16" s="11" t="s">
        <v>347</v>
      </c>
      <c r="B16" s="122">
        <f>SUMIFS(Recebimento!N:N,Recebimento!K:K,Conciliação!A16)</f>
        <v>0</v>
      </c>
      <c r="C16" s="122">
        <v>0</v>
      </c>
      <c r="D16" s="123">
        <f t="shared" si="0"/>
        <v>0</v>
      </c>
      <c r="E16" s="11" t="s">
        <v>60</v>
      </c>
      <c r="F16" s="1"/>
    </row>
    <row r="17" spans="1:6">
      <c r="A17" s="11" t="s">
        <v>348</v>
      </c>
      <c r="B17" s="122">
        <f>SUMIFS(Recebimento!N:N,Recebimento!K:K,Conciliação!A17)</f>
        <v>0</v>
      </c>
      <c r="C17" s="122">
        <v>0</v>
      </c>
      <c r="D17" s="123">
        <f t="shared" si="0"/>
        <v>0</v>
      </c>
      <c r="E17" s="11" t="s">
        <v>60</v>
      </c>
      <c r="F17" s="1"/>
    </row>
    <row r="18" spans="1:6">
      <c r="A18" s="11" t="s">
        <v>349</v>
      </c>
      <c r="B18" s="122">
        <f>SUMIFS(Recebimento!N:N,Recebimento!K:K,Conciliação!A18)</f>
        <v>39633.25</v>
      </c>
      <c r="C18" s="122">
        <v>39633.25</v>
      </c>
      <c r="D18" s="123">
        <f t="shared" si="0"/>
        <v>0</v>
      </c>
      <c r="E18" s="11" t="s">
        <v>60</v>
      </c>
      <c r="F18" s="1"/>
    </row>
    <row r="19" spans="1:6">
      <c r="A19" s="11" t="s">
        <v>350</v>
      </c>
      <c r="B19" s="122">
        <f>SUMIFS(Recebimento!N:N,Recebimento!K:K,Conciliação!A19)</f>
        <v>20300.47</v>
      </c>
      <c r="C19" s="122">
        <v>20300.47</v>
      </c>
      <c r="D19" s="123">
        <f t="shared" si="0"/>
        <v>0</v>
      </c>
      <c r="E19" s="11" t="s">
        <v>60</v>
      </c>
      <c r="F19" s="1"/>
    </row>
    <row r="20" spans="1:6">
      <c r="A20" s="11" t="s">
        <v>351</v>
      </c>
      <c r="B20" s="122">
        <f>SUMIFS(Recebimento!N:N,Recebimento!K:K,Conciliação!A20)</f>
        <v>308834.95000000007</v>
      </c>
      <c r="C20" s="122">
        <v>308834.95</v>
      </c>
      <c r="D20" s="123">
        <f t="shared" si="0"/>
        <v>0</v>
      </c>
      <c r="E20" s="11" t="s">
        <v>60</v>
      </c>
      <c r="F20" s="1"/>
    </row>
    <row r="21" spans="1:6">
      <c r="A21" s="11" t="s">
        <v>352</v>
      </c>
      <c r="B21" s="122">
        <f>SUMIFS(Recebimento!N:N,Recebimento!K:K,Conciliação!A21)</f>
        <v>221774.07</v>
      </c>
      <c r="C21" s="122">
        <v>221774.07</v>
      </c>
      <c r="D21" s="123">
        <f t="shared" si="0"/>
        <v>0</v>
      </c>
      <c r="E21" s="11" t="s">
        <v>60</v>
      </c>
      <c r="F21" s="1"/>
    </row>
    <row r="22" spans="1:6">
      <c r="A22" s="11" t="s">
        <v>353</v>
      </c>
      <c r="B22" s="122">
        <f>SUMIFS(Recebimento!N:N,Recebimento!K:K,Conciliação!A22)</f>
        <v>3214.68</v>
      </c>
      <c r="C22" s="122">
        <v>3214.68</v>
      </c>
      <c r="D22" s="123">
        <f t="shared" si="0"/>
        <v>0</v>
      </c>
      <c r="E22" s="11" t="s">
        <v>60</v>
      </c>
      <c r="F22" s="1"/>
    </row>
    <row r="23" spans="1:6">
      <c r="A23" s="11" t="s">
        <v>354</v>
      </c>
      <c r="B23" s="122">
        <f>SUMIFS(Recebimento!N:N,Recebimento!K:K,Conciliação!A23)</f>
        <v>0</v>
      </c>
      <c r="C23" s="122">
        <v>0</v>
      </c>
      <c r="D23" s="123">
        <f t="shared" si="0"/>
        <v>0</v>
      </c>
      <c r="E23" s="11" t="s">
        <v>60</v>
      </c>
      <c r="F23" s="1"/>
    </row>
    <row r="24" spans="1:6">
      <c r="A24" s="11" t="s">
        <v>355</v>
      </c>
      <c r="B24" s="122">
        <f>SUMIFS(Recebimento!N:N,Recebimento!K:K,Conciliação!A24)</f>
        <v>0</v>
      </c>
      <c r="C24" s="122">
        <v>0</v>
      </c>
      <c r="D24" s="123">
        <f t="shared" si="0"/>
        <v>0</v>
      </c>
      <c r="E24" s="11" t="s">
        <v>60</v>
      </c>
      <c r="F24" s="1"/>
    </row>
    <row r="25" spans="1:6">
      <c r="A25" s="11" t="s">
        <v>356</v>
      </c>
      <c r="B25" s="122">
        <f>SUMIFS(Recebimento!N:N,Recebimento!K:K,Conciliação!A25)</f>
        <v>0</v>
      </c>
      <c r="C25" s="122">
        <v>0</v>
      </c>
      <c r="D25" s="123">
        <f t="shared" si="0"/>
        <v>0</v>
      </c>
      <c r="E25" s="11" t="s">
        <v>60</v>
      </c>
      <c r="F25" s="1"/>
    </row>
    <row r="26" spans="1:6">
      <c r="A26" s="11" t="s">
        <v>357</v>
      </c>
      <c r="B26" s="122">
        <f>SUMIFS(Recebimento!N:N,Recebimento!K:K,Conciliação!A26)</f>
        <v>26648.880000000001</v>
      </c>
      <c r="C26" s="122">
        <v>26648.880000000001</v>
      </c>
      <c r="D26" s="123">
        <f t="shared" si="0"/>
        <v>0</v>
      </c>
      <c r="E26" s="11" t="s">
        <v>60</v>
      </c>
      <c r="F26" s="1"/>
    </row>
    <row r="27" spans="1:6">
      <c r="A27" s="11" t="s">
        <v>358</v>
      </c>
      <c r="B27" s="122">
        <f>SUMIFS(Recebimento!N:N,Recebimento!K:K,Conciliação!A27)</f>
        <v>36997.660000000003</v>
      </c>
      <c r="C27" s="122">
        <v>36997.660000000003</v>
      </c>
      <c r="D27" s="123">
        <f t="shared" si="0"/>
        <v>0</v>
      </c>
      <c r="E27" s="11" t="s">
        <v>60</v>
      </c>
      <c r="F27" s="1"/>
    </row>
    <row r="28" spans="1:6">
      <c r="A28" s="11" t="s">
        <v>359</v>
      </c>
      <c r="B28" s="122">
        <f>SUMIFS(Recebimento!N:N,Recebimento!K:K,Conciliação!A28)</f>
        <v>0</v>
      </c>
      <c r="C28" s="122">
        <v>0</v>
      </c>
      <c r="D28" s="123">
        <f t="shared" si="0"/>
        <v>0</v>
      </c>
      <c r="E28" s="11" t="s">
        <v>60</v>
      </c>
      <c r="F28" s="1"/>
    </row>
    <row r="29" spans="1:6">
      <c r="A29" s="11" t="s">
        <v>360</v>
      </c>
      <c r="B29" s="122">
        <f>SUMIFS(Recebimento!N:N,Recebimento!K:K,Conciliação!A29)</f>
        <v>111472.36</v>
      </c>
      <c r="C29" s="122">
        <v>111472.36</v>
      </c>
      <c r="D29" s="123">
        <f t="shared" si="0"/>
        <v>0</v>
      </c>
      <c r="E29" s="11" t="s">
        <v>60</v>
      </c>
      <c r="F29" s="1"/>
    </row>
    <row r="30" spans="1:6">
      <c r="A30" s="11" t="s">
        <v>361</v>
      </c>
      <c r="B30" s="122">
        <f>SUMIFS(Recebimento!N:N,Recebimento!K:K,Conciliação!A30)</f>
        <v>0</v>
      </c>
      <c r="C30" s="122">
        <v>0</v>
      </c>
      <c r="D30" s="123">
        <f t="shared" si="0"/>
        <v>0</v>
      </c>
      <c r="E30" s="11" t="s">
        <v>60</v>
      </c>
      <c r="F30" s="1"/>
    </row>
    <row r="31" spans="1:6">
      <c r="A31" s="11" t="s">
        <v>362</v>
      </c>
      <c r="B31" s="122">
        <f>SUMIFS(Recebimento!N:N,Recebimento!K:K,Conciliação!A31)</f>
        <v>0</v>
      </c>
      <c r="C31" s="122">
        <v>0</v>
      </c>
      <c r="D31" s="123">
        <f t="shared" si="0"/>
        <v>0</v>
      </c>
      <c r="E31" s="11" t="s">
        <v>60</v>
      </c>
      <c r="F31" s="1"/>
    </row>
    <row r="32" spans="1:6">
      <c r="A32" s="11" t="s">
        <v>363</v>
      </c>
      <c r="B32" s="122">
        <f>SUMIFS(Recebimento!N:N,Recebimento!K:K,Conciliação!A32)</f>
        <v>0</v>
      </c>
      <c r="C32" s="122">
        <v>0</v>
      </c>
      <c r="D32" s="123">
        <f t="shared" si="0"/>
        <v>0</v>
      </c>
      <c r="E32" s="11" t="s">
        <v>60</v>
      </c>
      <c r="F32" s="1"/>
    </row>
    <row r="33" ht="0" hidden="1" customHeight="1"/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2"/>
  <sheetViews>
    <sheetView showGridLines="0" workbookViewId="0">
      <selection activeCell="A2" sqref="A2"/>
    </sheetView>
  </sheetViews>
  <sheetFormatPr defaultRowHeight="15"/>
  <cols>
    <col min="1" max="1" width="10.28515625" bestFit="1" customWidth="1"/>
    <col min="2" max="2" width="25" bestFit="1" customWidth="1"/>
    <col min="3" max="3" width="15.42578125" bestFit="1" customWidth="1"/>
    <col min="4" max="4" width="18.85546875" bestFit="1" customWidth="1"/>
    <col min="5" max="5" width="22.5703125" bestFit="1" customWidth="1"/>
    <col min="6" max="6" width="9" bestFit="1" customWidth="1"/>
    <col min="7" max="7" width="22.7109375" bestFit="1" customWidth="1"/>
    <col min="8" max="8" width="17.85546875" bestFit="1" customWidth="1"/>
    <col min="9" max="9" width="12.42578125" bestFit="1" customWidth="1"/>
    <col min="10" max="10" width="4" bestFit="1" customWidth="1"/>
    <col min="11" max="11" width="3.42578125" bestFit="1" customWidth="1"/>
    <col min="12" max="12" width="20.42578125" bestFit="1" customWidth="1"/>
    <col min="13" max="13" width="11.5703125" bestFit="1" customWidth="1"/>
    <col min="14" max="15" width="8" bestFit="1" customWidth="1"/>
    <col min="16" max="16" width="12.7109375" bestFit="1" customWidth="1"/>
    <col min="17" max="17" width="12.140625" bestFit="1" customWidth="1"/>
    <col min="18" max="18" width="6.28515625" bestFit="1" customWidth="1"/>
    <col min="19" max="19" width="12.140625" bestFit="1" customWidth="1"/>
    <col min="20" max="20" width="10.7109375" bestFit="1" customWidth="1"/>
    <col min="21" max="21" width="15.140625" bestFit="1" customWidth="1"/>
    <col min="22" max="22" width="30.28515625" bestFit="1" customWidth="1"/>
  </cols>
  <sheetData>
    <row r="1" spans="1:23">
      <c r="Q1" s="131">
        <f>SUM(Q3:Q9)</f>
        <v>28580.779999999995</v>
      </c>
    </row>
    <row r="2" spans="1:23">
      <c r="A2" s="86" t="s">
        <v>121</v>
      </c>
      <c r="B2" s="86" t="s">
        <v>364</v>
      </c>
      <c r="C2" s="86" t="s">
        <v>365</v>
      </c>
      <c r="D2" s="86" t="s">
        <v>125</v>
      </c>
      <c r="E2" s="86" t="s">
        <v>126</v>
      </c>
      <c r="F2" s="86" t="s">
        <v>366</v>
      </c>
      <c r="G2" s="86" t="s">
        <v>127</v>
      </c>
      <c r="H2" s="86" t="s">
        <v>367</v>
      </c>
      <c r="I2" s="86" t="s">
        <v>368</v>
      </c>
      <c r="J2" s="86" t="s">
        <v>143</v>
      </c>
      <c r="K2" s="86" t="s">
        <v>144</v>
      </c>
      <c r="L2" s="86" t="s">
        <v>369</v>
      </c>
      <c r="M2" s="86" t="s">
        <v>370</v>
      </c>
      <c r="N2" s="86" t="s">
        <v>134</v>
      </c>
      <c r="O2" s="86" t="s">
        <v>371</v>
      </c>
      <c r="P2" s="86" t="s">
        <v>153</v>
      </c>
      <c r="Q2" s="86" t="s">
        <v>372</v>
      </c>
      <c r="R2" s="86" t="s">
        <v>136</v>
      </c>
      <c r="S2" s="86" t="s">
        <v>373</v>
      </c>
      <c r="T2" s="86" t="s">
        <v>374</v>
      </c>
      <c r="U2" s="86" t="s">
        <v>375</v>
      </c>
      <c r="V2" s="86" t="s">
        <v>376</v>
      </c>
    </row>
    <row r="3" spans="1:23">
      <c r="A3" s="87">
        <v>6398</v>
      </c>
      <c r="B3" s="87" t="s">
        <v>91</v>
      </c>
      <c r="C3" s="87" t="s">
        <v>166</v>
      </c>
      <c r="D3" s="87" t="s">
        <v>159</v>
      </c>
      <c r="E3" s="87" t="s">
        <v>160</v>
      </c>
      <c r="F3" s="87">
        <v>2414683</v>
      </c>
      <c r="G3" s="87" t="s">
        <v>340</v>
      </c>
      <c r="H3" s="88">
        <v>1064.24</v>
      </c>
      <c r="I3" s="88">
        <v>2529.25</v>
      </c>
      <c r="J3" s="87"/>
      <c r="K3" s="87"/>
      <c r="L3" s="87"/>
      <c r="M3" s="87" t="s">
        <v>60</v>
      </c>
      <c r="N3" s="89">
        <v>71.87</v>
      </c>
      <c r="O3" s="89">
        <v>25.15</v>
      </c>
      <c r="P3" s="90" t="s">
        <v>60</v>
      </c>
      <c r="Q3" s="129">
        <v>3690.51</v>
      </c>
      <c r="R3" s="89">
        <v>0</v>
      </c>
      <c r="S3" s="90">
        <v>21</v>
      </c>
      <c r="T3" s="90">
        <v>135615</v>
      </c>
      <c r="U3" s="87" t="s">
        <v>377</v>
      </c>
      <c r="V3" s="87" t="s">
        <v>378</v>
      </c>
    </row>
    <row r="4" spans="1:23">
      <c r="A4" s="87">
        <v>6399</v>
      </c>
      <c r="B4" s="87" t="s">
        <v>91</v>
      </c>
      <c r="C4" s="87" t="s">
        <v>166</v>
      </c>
      <c r="D4" s="87" t="s">
        <v>159</v>
      </c>
      <c r="E4" s="87" t="s">
        <v>160</v>
      </c>
      <c r="F4" s="87">
        <v>2414846</v>
      </c>
      <c r="G4" s="87" t="s">
        <v>340</v>
      </c>
      <c r="H4" s="88">
        <v>1117.3800000000001</v>
      </c>
      <c r="I4" s="88">
        <v>2655.57</v>
      </c>
      <c r="J4" s="87"/>
      <c r="K4" s="87"/>
      <c r="L4" s="87"/>
      <c r="M4" s="87" t="s">
        <v>60</v>
      </c>
      <c r="N4" s="89">
        <v>75.459999999999994</v>
      </c>
      <c r="O4" s="89">
        <v>26.41</v>
      </c>
      <c r="P4" s="90" t="s">
        <v>60</v>
      </c>
      <c r="Q4" s="129">
        <v>3874.82</v>
      </c>
      <c r="R4" s="89">
        <v>0</v>
      </c>
      <c r="S4" s="90">
        <v>21</v>
      </c>
      <c r="T4" s="90">
        <v>135616</v>
      </c>
      <c r="U4" s="87" t="s">
        <v>377</v>
      </c>
      <c r="V4" s="87" t="s">
        <v>378</v>
      </c>
    </row>
    <row r="5" spans="1:23">
      <c r="A5" s="87">
        <v>6400</v>
      </c>
      <c r="B5" s="87" t="s">
        <v>91</v>
      </c>
      <c r="C5" s="87" t="s">
        <v>166</v>
      </c>
      <c r="D5" s="87" t="s">
        <v>159</v>
      </c>
      <c r="E5" s="87" t="s">
        <v>160</v>
      </c>
      <c r="F5" s="87">
        <v>2415009</v>
      </c>
      <c r="G5" s="87" t="s">
        <v>340</v>
      </c>
      <c r="H5" s="88">
        <v>1047.5</v>
      </c>
      <c r="I5" s="88">
        <v>2489.4699999999998</v>
      </c>
      <c r="J5" s="87"/>
      <c r="K5" s="87"/>
      <c r="L5" s="87"/>
      <c r="M5" s="87" t="s">
        <v>60</v>
      </c>
      <c r="N5" s="89">
        <v>70.739999999999995</v>
      </c>
      <c r="O5" s="89">
        <v>24.76</v>
      </c>
      <c r="P5" s="90" t="s">
        <v>60</v>
      </c>
      <c r="Q5" s="129">
        <v>3632.47</v>
      </c>
      <c r="R5" s="89">
        <v>0</v>
      </c>
      <c r="S5" s="90">
        <v>21</v>
      </c>
      <c r="T5" s="90">
        <v>135617</v>
      </c>
      <c r="U5" s="87" t="s">
        <v>377</v>
      </c>
      <c r="V5" s="87" t="s">
        <v>378</v>
      </c>
    </row>
    <row r="6" spans="1:23">
      <c r="A6" s="87">
        <v>6388</v>
      </c>
      <c r="B6" s="87" t="s">
        <v>168</v>
      </c>
      <c r="C6" s="87" t="s">
        <v>169</v>
      </c>
      <c r="D6" s="87" t="s">
        <v>159</v>
      </c>
      <c r="E6" s="87" t="s">
        <v>160</v>
      </c>
      <c r="F6" s="87">
        <v>2413847</v>
      </c>
      <c r="G6" s="87" t="s">
        <v>351</v>
      </c>
      <c r="H6" s="88">
        <v>8101.06</v>
      </c>
      <c r="I6" s="88">
        <v>0</v>
      </c>
      <c r="J6" s="87"/>
      <c r="K6" s="87"/>
      <c r="L6" s="87"/>
      <c r="M6" s="87" t="s">
        <v>60</v>
      </c>
      <c r="N6" s="89">
        <v>162.02000000000001</v>
      </c>
      <c r="O6" s="89">
        <v>27</v>
      </c>
      <c r="P6" s="90" t="s">
        <v>60</v>
      </c>
      <c r="Q6" s="129">
        <v>8290.08</v>
      </c>
      <c r="R6" s="89">
        <v>0</v>
      </c>
      <c r="S6" s="90">
        <v>10</v>
      </c>
      <c r="T6" s="90">
        <v>135618</v>
      </c>
      <c r="U6" s="87" t="s">
        <v>377</v>
      </c>
      <c r="V6" s="87" t="s">
        <v>378</v>
      </c>
    </row>
    <row r="7" spans="1:23">
      <c r="A7" s="87">
        <v>6441</v>
      </c>
      <c r="B7" s="87" t="s">
        <v>379</v>
      </c>
      <c r="C7" s="87" t="s">
        <v>380</v>
      </c>
      <c r="D7" s="87" t="s">
        <v>159</v>
      </c>
      <c r="E7" s="87" t="s">
        <v>160</v>
      </c>
      <c r="F7" s="87">
        <v>2417858</v>
      </c>
      <c r="G7" s="87" t="s">
        <v>351</v>
      </c>
      <c r="H7" s="88">
        <v>740.64</v>
      </c>
      <c r="I7" s="88">
        <v>1843.72</v>
      </c>
      <c r="J7" s="87"/>
      <c r="K7" s="87"/>
      <c r="L7" s="87"/>
      <c r="M7" s="87" t="s">
        <v>60</v>
      </c>
      <c r="N7" s="89">
        <v>51.69</v>
      </c>
      <c r="O7" s="89">
        <v>8.61</v>
      </c>
      <c r="P7" s="90" t="s">
        <v>60</v>
      </c>
      <c r="Q7" s="129">
        <v>2644.66</v>
      </c>
      <c r="R7" s="89">
        <v>0</v>
      </c>
      <c r="S7" s="90">
        <v>10</v>
      </c>
      <c r="T7" s="90">
        <v>135621</v>
      </c>
      <c r="U7" s="87" t="s">
        <v>377</v>
      </c>
      <c r="V7" s="87" t="s">
        <v>378</v>
      </c>
    </row>
    <row r="8" spans="1:23">
      <c r="A8" s="87">
        <v>6409</v>
      </c>
      <c r="B8" s="87" t="s">
        <v>275</v>
      </c>
      <c r="C8" s="87" t="s">
        <v>276</v>
      </c>
      <c r="D8" s="87" t="s">
        <v>159</v>
      </c>
      <c r="E8" s="87" t="s">
        <v>160</v>
      </c>
      <c r="F8" s="87">
        <v>2415739</v>
      </c>
      <c r="G8" s="87" t="s">
        <v>351</v>
      </c>
      <c r="H8" s="88">
        <v>911.59</v>
      </c>
      <c r="I8" s="88">
        <v>2239.02</v>
      </c>
      <c r="J8" s="87"/>
      <c r="K8" s="87"/>
      <c r="L8" s="87"/>
      <c r="M8" s="87" t="s">
        <v>60</v>
      </c>
      <c r="N8" s="89">
        <v>63.01</v>
      </c>
      <c r="O8" s="89">
        <v>10.5</v>
      </c>
      <c r="P8" s="90" t="s">
        <v>60</v>
      </c>
      <c r="Q8" s="129">
        <v>3224.12</v>
      </c>
      <c r="R8" s="89">
        <v>0</v>
      </c>
      <c r="S8" s="90">
        <v>10</v>
      </c>
      <c r="T8" s="90">
        <v>135661</v>
      </c>
      <c r="U8" s="87" t="s">
        <v>377</v>
      </c>
      <c r="V8" s="87" t="s">
        <v>378</v>
      </c>
    </row>
    <row r="9" spans="1:23">
      <c r="A9" s="87">
        <v>6410</v>
      </c>
      <c r="B9" s="87" t="s">
        <v>275</v>
      </c>
      <c r="C9" s="87" t="s">
        <v>276</v>
      </c>
      <c r="D9" s="87" t="s">
        <v>159</v>
      </c>
      <c r="E9" s="87" t="s">
        <v>160</v>
      </c>
      <c r="F9" s="87">
        <v>2415903</v>
      </c>
      <c r="G9" s="87" t="s">
        <v>351</v>
      </c>
      <c r="H9" s="88">
        <v>911.59</v>
      </c>
      <c r="I9" s="88">
        <v>2239.02</v>
      </c>
      <c r="J9" s="87"/>
      <c r="K9" s="87"/>
      <c r="L9" s="87"/>
      <c r="M9" s="87" t="s">
        <v>60</v>
      </c>
      <c r="N9" s="89">
        <v>63.01</v>
      </c>
      <c r="O9" s="89">
        <v>10.5</v>
      </c>
      <c r="P9" s="90" t="s">
        <v>60</v>
      </c>
      <c r="Q9" s="129">
        <v>3224.12</v>
      </c>
      <c r="R9" s="89">
        <v>0</v>
      </c>
      <c r="S9" s="90">
        <v>10</v>
      </c>
      <c r="T9" s="90">
        <v>135662</v>
      </c>
      <c r="U9" s="87" t="s">
        <v>377</v>
      </c>
      <c r="V9" s="87" t="s">
        <v>378</v>
      </c>
    </row>
    <row r="10" spans="1:23">
      <c r="A10" s="125">
        <v>5420</v>
      </c>
      <c r="B10" s="125" t="s">
        <v>316</v>
      </c>
      <c r="C10" s="125" t="s">
        <v>317</v>
      </c>
      <c r="D10" s="125" t="s">
        <v>159</v>
      </c>
      <c r="E10" s="125" t="s">
        <v>160</v>
      </c>
      <c r="F10" s="125">
        <v>2513762</v>
      </c>
      <c r="G10" s="125" t="s">
        <v>351</v>
      </c>
      <c r="H10" s="126">
        <v>584.91</v>
      </c>
      <c r="I10" s="126">
        <v>1681.71</v>
      </c>
      <c r="J10" s="125"/>
      <c r="K10" s="125"/>
      <c r="L10" s="125"/>
      <c r="M10" s="125" t="s">
        <v>60</v>
      </c>
      <c r="N10" s="127">
        <v>45.33</v>
      </c>
      <c r="O10" s="127">
        <v>7.56</v>
      </c>
      <c r="P10" s="128" t="s">
        <v>60</v>
      </c>
      <c r="Q10" s="130">
        <v>2319.5100000000002</v>
      </c>
      <c r="R10" s="127">
        <v>0</v>
      </c>
      <c r="S10" s="128">
        <v>10</v>
      </c>
      <c r="T10" s="128">
        <v>136100</v>
      </c>
      <c r="U10" s="125" t="s">
        <v>377</v>
      </c>
      <c r="V10" s="125" t="s">
        <v>378</v>
      </c>
      <c r="W10" t="s">
        <v>381</v>
      </c>
    </row>
    <row r="11" spans="1:23">
      <c r="A11" s="125">
        <v>5423</v>
      </c>
      <c r="B11" s="125" t="s">
        <v>320</v>
      </c>
      <c r="C11" s="125" t="s">
        <v>321</v>
      </c>
      <c r="D11" s="125" t="s">
        <v>159</v>
      </c>
      <c r="E11" s="125" t="s">
        <v>160</v>
      </c>
      <c r="F11" s="125">
        <v>2536471</v>
      </c>
      <c r="G11" s="125" t="s">
        <v>351</v>
      </c>
      <c r="H11" s="126">
        <v>502.34</v>
      </c>
      <c r="I11" s="126">
        <v>1444.32</v>
      </c>
      <c r="J11" s="125"/>
      <c r="K11" s="125"/>
      <c r="L11" s="125"/>
      <c r="M11" s="125" t="s">
        <v>60</v>
      </c>
      <c r="N11" s="127">
        <v>38.93</v>
      </c>
      <c r="O11" s="127">
        <v>6.49</v>
      </c>
      <c r="P11" s="128" t="s">
        <v>60</v>
      </c>
      <c r="Q11" s="130">
        <v>1992.08</v>
      </c>
      <c r="R11" s="127">
        <v>0</v>
      </c>
      <c r="S11" s="128">
        <v>10</v>
      </c>
      <c r="T11" s="128">
        <v>136248</v>
      </c>
      <c r="U11" s="125" t="s">
        <v>377</v>
      </c>
      <c r="V11" s="125" t="s">
        <v>378</v>
      </c>
      <c r="W11" t="s">
        <v>381</v>
      </c>
    </row>
    <row r="12" spans="1:23" ht="0" hidden="1" customHeight="1"/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53DFC-82D1-4239-889B-518E55CEC4EA}">
  <dimension ref="A1:R8"/>
  <sheetViews>
    <sheetView workbookViewId="0">
      <selection activeCell="C2" sqref="C2:C8"/>
    </sheetView>
  </sheetViews>
  <sheetFormatPr defaultRowHeight="15"/>
  <cols>
    <col min="1" max="1" width="7.5703125" bestFit="1" customWidth="1"/>
    <col min="2" max="2" width="11.5703125" bestFit="1" customWidth="1"/>
    <col min="3" max="3" width="15.5703125" bestFit="1" customWidth="1"/>
    <col min="4" max="4" width="36.28515625" bestFit="1" customWidth="1"/>
    <col min="5" max="5" width="21.42578125" bestFit="1" customWidth="1"/>
    <col min="6" max="6" width="49.7109375" bestFit="1" customWidth="1"/>
    <col min="7" max="7" width="15.28515625" bestFit="1" customWidth="1"/>
    <col min="8" max="8" width="10.140625" bestFit="1" customWidth="1"/>
    <col min="18" max="18" width="49.7109375" bestFit="1" customWidth="1"/>
  </cols>
  <sheetData>
    <row r="1" spans="1:18">
      <c r="A1" s="148" t="s">
        <v>382</v>
      </c>
      <c r="B1" s="148" t="s">
        <v>383</v>
      </c>
      <c r="C1" s="149" t="s">
        <v>384</v>
      </c>
      <c r="D1" s="148" t="s">
        <v>93</v>
      </c>
      <c r="E1" s="148" t="s">
        <v>385</v>
      </c>
      <c r="F1" s="148" t="s">
        <v>95</v>
      </c>
      <c r="G1" s="150" t="s">
        <v>386</v>
      </c>
      <c r="H1" s="151" t="s">
        <v>387</v>
      </c>
      <c r="R1" s="154" t="s">
        <v>95</v>
      </c>
    </row>
    <row r="2" spans="1:18">
      <c r="A2" s="108">
        <v>6398</v>
      </c>
      <c r="B2" s="108">
        <f>_xlfn.MAXIFS(Inadimplência!S:S,Inadimplência!A:A,Planilha4!A2)</f>
        <v>21</v>
      </c>
      <c r="C2" s="152">
        <f>VLOOKUP(A2,FluxoFuturo!B:L,11,0)</f>
        <v>314753.12743812113</v>
      </c>
      <c r="D2" s="153" t="str">
        <f>IF(B2&lt;0,"Adimplente",IF(B2&lt;=30,"Vencidos e Não Pagos Até 30 Dias",IF(B2&lt;=61,"Vencidos e Não Pagos De 31 A 60 Dias",IF(B2&lt;=90,"Vencidos E Não Pagos De 61 A 90 Dias",IF(B2&lt;=120,"Vencidos e Não Pagos De 91 A 120 Dias",IF(B2&lt;=150,"Vencidos e Não Pagos De 121 A 150 Dias",IF(B2&lt;=180,"Vencidos e Não Pagos De 151 A 180 Dias",IF(B2&gt;180,"Vencidos E Não Pagos Acima de 180 Dias",""))))))))</f>
        <v>Vencidos e Não Pagos Até 30 Dias</v>
      </c>
      <c r="E2" s="108">
        <f>COUNTIFS(Inadimplência!A:A,Planilha4!A2)</f>
        <v>1</v>
      </c>
      <c r="F2" s="153" t="str">
        <f>IF(E2=1,$R$2,IF(E2=2,$R$3,IF(E2=3,$R$4,IF(E2=4,$R$5,IF(E2=5,#REF!,IF(E2=6,$R$6,IF(E2&gt;6,$R$7)))))))</f>
        <v>01 - Uma Parcela</v>
      </c>
      <c r="G2" s="152">
        <f>VLOOKUP(A2,FluxoFuturo!B:J,9,0)</f>
        <v>3690.51</v>
      </c>
      <c r="H2" s="152">
        <f>VLOOKUP(A2,FluxoFuturo!B:K,10,0)</f>
        <v>311062.61743812112</v>
      </c>
      <c r="R2" s="155" t="s">
        <v>98</v>
      </c>
    </row>
    <row r="3" spans="1:18">
      <c r="A3" s="108">
        <v>6399</v>
      </c>
      <c r="B3" s="108">
        <f>_xlfn.MAXIFS(Inadimplência!S:S,Inadimplência!A:A,Planilha4!A3)</f>
        <v>21</v>
      </c>
      <c r="C3" s="152">
        <f>VLOOKUP(A3,FluxoFuturo!B:L,11,0)</f>
        <v>330472.08514200972</v>
      </c>
      <c r="D3" s="153" t="str">
        <f t="shared" ref="D3:D6" si="0">IF(B3&lt;0,"Adimplente",IF(B3&lt;=30,"Vencidos e Não Pagos Até 30 Dias",IF(B3&lt;=61,"Vencidos e Não Pagos De 31 A 60 Dias",IF(B3&lt;=90,"Vencidos E Não Pagos De 61 A 90 Dias",IF(B3&lt;=120,"Vencidos e Não Pagos De 91 A 120 Dias",IF(B3&lt;=150,"Vencidos e Não Pagos De 121 A 150 Dias",IF(B3&lt;=180,"Vencidos e Não Pagos De 151 A 180 Dias",IF(B3&gt;180,"Vencidos E Não Pagos Acima de 180 Dias",""))))))))</f>
        <v>Vencidos e Não Pagos Até 30 Dias</v>
      </c>
      <c r="E3" s="108">
        <f>COUNTIFS(Inadimplência!A:A,Planilha4!A3)</f>
        <v>1</v>
      </c>
      <c r="F3" s="153" t="str">
        <f>IF(E3=1,$R$2,IF(E3=2,$R$3,IF(E3=3,$R$4,IF(E3=4,$R$5,IF(E3=5,#REF!,IF(E3=6,$R$6,IF(E3&gt;6,$R$7)))))))</f>
        <v>01 - Uma Parcela</v>
      </c>
      <c r="G3" s="152">
        <f>VLOOKUP(A3,FluxoFuturo!B:J,9,0)</f>
        <v>3874.82</v>
      </c>
      <c r="H3" s="152">
        <f>VLOOKUP(A3,FluxoFuturo!B:K,10,0)</f>
        <v>326597.26514200971</v>
      </c>
      <c r="R3" s="155" t="s">
        <v>99</v>
      </c>
    </row>
    <row r="4" spans="1:18">
      <c r="A4" s="108">
        <v>6400</v>
      </c>
      <c r="B4" s="108">
        <f>_xlfn.MAXIFS(Inadimplência!S:S,Inadimplência!A:A,Planilha4!A4)</f>
        <v>21</v>
      </c>
      <c r="C4" s="152">
        <f>VLOOKUP(A4,FluxoFuturo!B:L,11,0)</f>
        <v>309802.5401927018</v>
      </c>
      <c r="D4" s="153" t="str">
        <f t="shared" si="0"/>
        <v>Vencidos e Não Pagos Até 30 Dias</v>
      </c>
      <c r="E4" s="108">
        <f>COUNTIFS(Inadimplência!A:A,Planilha4!A4)</f>
        <v>1</v>
      </c>
      <c r="F4" s="153" t="str">
        <f>IF(E4=1,$R$2,IF(E4=2,$R$3,IF(E4=3,$R$4,IF(E4=4,$R$5,IF(E4=5,#REF!,IF(E4=6,$R$6,IF(E4&gt;6,$R$7)))))))</f>
        <v>01 - Uma Parcela</v>
      </c>
      <c r="G4" s="152">
        <f>VLOOKUP(A4,FluxoFuturo!B:J,9,0)</f>
        <v>3632.47</v>
      </c>
      <c r="H4" s="152">
        <f>VLOOKUP(A4,FluxoFuturo!B:K,10,0)</f>
        <v>306170.07019270182</v>
      </c>
      <c r="R4" s="155" t="s">
        <v>100</v>
      </c>
    </row>
    <row r="5" spans="1:18">
      <c r="A5" s="108">
        <v>6388</v>
      </c>
      <c r="B5" s="108">
        <f>_xlfn.MAXIFS(Inadimplência!S:S,Inadimplência!A:A,Planilha4!A5)</f>
        <v>10</v>
      </c>
      <c r="C5" s="152">
        <f>VLOOKUP(A5,FluxoFuturo!B:L,11,0)</f>
        <v>186513.39999999997</v>
      </c>
      <c r="D5" s="153" t="str">
        <f t="shared" si="0"/>
        <v>Vencidos e Não Pagos Até 30 Dias</v>
      </c>
      <c r="E5" s="108">
        <f>COUNTIFS(Inadimplência!A:A,Planilha4!A5)</f>
        <v>1</v>
      </c>
      <c r="F5" s="153" t="str">
        <f>IF(E5=1,$R$2,IF(E5=2,$R$3,IF(E5=3,$R$4,IF(E5=4,$R$5,IF(E5=5,#REF!,IF(E5=6,$R$6,IF(E5&gt;6,$R$7)))))))</f>
        <v>01 - Uma Parcela</v>
      </c>
      <c r="G5" s="152">
        <f>VLOOKUP(A5,FluxoFuturo!B:J,9,0)</f>
        <v>8290.08</v>
      </c>
      <c r="H5" s="152">
        <f>VLOOKUP(A5,FluxoFuturo!B:K,10,0)</f>
        <v>178223.31999999998</v>
      </c>
      <c r="R5" s="155" t="s">
        <v>101</v>
      </c>
    </row>
    <row r="6" spans="1:18">
      <c r="A6" s="108">
        <v>6441</v>
      </c>
      <c r="B6" s="108">
        <f>_xlfn.MAXIFS(Inadimplência!S:S,Inadimplência!A:A,Planilha4!A6)</f>
        <v>10</v>
      </c>
      <c r="C6" s="152">
        <f>VLOOKUP(A6,FluxoFuturo!B:L,11,0)</f>
        <v>329645.36269327183</v>
      </c>
      <c r="D6" s="153" t="str">
        <f t="shared" si="0"/>
        <v>Vencidos e Não Pagos Até 30 Dias</v>
      </c>
      <c r="E6" s="108">
        <f>COUNTIFS(Inadimplência!A:A,Planilha4!A6)</f>
        <v>1</v>
      </c>
      <c r="F6" s="153" t="str">
        <f>IF(E6=1,$R$2,IF(E6=2,$R$3,IF(E6=3,$R$4,IF(E6=4,$R$5,IF(E6=5,#REF!,IF(E6=6,$R$6,IF(E6&gt;6,$R$7)))))))</f>
        <v>01 - Uma Parcela</v>
      </c>
      <c r="G6" s="152">
        <f>VLOOKUP(A6,FluxoFuturo!B:J,9,0)</f>
        <v>2644.66</v>
      </c>
      <c r="H6" s="152">
        <f>VLOOKUP(A6,FluxoFuturo!B:K,10,0)</f>
        <v>327000.70269327186</v>
      </c>
      <c r="R6" s="155" t="s">
        <v>102</v>
      </c>
    </row>
    <row r="7" spans="1:18">
      <c r="A7" s="108">
        <v>6409</v>
      </c>
      <c r="B7" s="108">
        <f>_xlfn.MAXIFS(Inadimplência!S:S,Inadimplência!A:A,Planilha4!A7)</f>
        <v>10</v>
      </c>
      <c r="C7" s="152">
        <f>VLOOKUP(A7,FluxoFuturo!B:L,11,0)</f>
        <v>276910.86784664285</v>
      </c>
      <c r="D7" s="153" t="str">
        <f t="shared" ref="D7:D8" si="1">IF(B7&lt;0,"Adimplente",IF(B7&lt;=30,"Vencidos e Não Pagos Até 30 Dias",IF(B7&lt;=61,"Vencidos e Não Pagos De 31 A 60 Dias",IF(B7&lt;=90,"Vencidos E Não Pagos De 61 A 90 Dias",IF(B7&lt;=120,"Vencidos e Não Pagos De 91 A 120 Dias",IF(B7&lt;=150,"Vencidos e Não Pagos De 121 A 150 Dias",IF(B7&lt;=180,"Vencidos e Não Pagos De 151 A 180 Dias",IF(B7&gt;180,"Vencidos E Não Pagos Acima de 180 Dias",""))))))))</f>
        <v>Vencidos e Não Pagos Até 30 Dias</v>
      </c>
      <c r="E7" s="108">
        <f>COUNTIFS(Inadimplência!A:A,Planilha4!A7)</f>
        <v>1</v>
      </c>
      <c r="F7" s="153" t="str">
        <f>IF(E7=1,$R$2,IF(E7=2,$R$3,IF(E7=3,$R$4,IF(E7=4,$R$5,IF(E7=5,#REF!,IF(E7=6,$R$6,IF(E7&gt;6,$R$7)))))))</f>
        <v>01 - Uma Parcela</v>
      </c>
      <c r="G7" s="152">
        <f>VLOOKUP(A7,FluxoFuturo!B:J,9,0)</f>
        <v>3224.12</v>
      </c>
      <c r="H7" s="152">
        <f>VLOOKUP(A7,FluxoFuturo!B:K,10,0)</f>
        <v>273686.74784664286</v>
      </c>
      <c r="R7" s="155" t="s">
        <v>103</v>
      </c>
    </row>
    <row r="8" spans="1:18">
      <c r="A8" s="108">
        <v>6410</v>
      </c>
      <c r="B8" s="108">
        <f>_xlfn.MAXIFS(Inadimplência!S:S,Inadimplência!A:A,Planilha4!A8)</f>
        <v>10</v>
      </c>
      <c r="C8" s="152">
        <f>VLOOKUP(A8,FluxoFuturo!B:L,11,0)</f>
        <v>276910.86784664285</v>
      </c>
      <c r="D8" s="153" t="str">
        <f t="shared" si="1"/>
        <v>Vencidos e Não Pagos Até 30 Dias</v>
      </c>
      <c r="E8" s="108">
        <f>COUNTIFS(Inadimplência!A:A,Planilha4!A8)</f>
        <v>1</v>
      </c>
      <c r="F8" s="153" t="str">
        <f>IF(E8=1,$R$2,IF(E8=2,$R$3,IF(E8=3,$R$4,IF(E8=4,$R$5,IF(E8=5,#REF!,IF(E8=6,$R$6,IF(E8&gt;6,$R$7)))))))</f>
        <v>01 - Uma Parcela</v>
      </c>
      <c r="G8" s="152">
        <f>VLOOKUP(A8,FluxoFuturo!B:J,9,0)</f>
        <v>3224.12</v>
      </c>
      <c r="H8" s="152">
        <f>VLOOKUP(A8,FluxoFuturo!B:K,10,0)</f>
        <v>273686.74784664286</v>
      </c>
      <c r="R8" s="155" t="s">
        <v>104</v>
      </c>
    </row>
  </sheetData>
  <conditionalFormatting sqref="A1">
    <cfRule type="duplicateValues" dxfId="10" priority="2"/>
  </conditionalFormatting>
  <conditionalFormatting sqref="A2:A8">
    <cfRule type="duplicateValues" dxfId="9" priority="5"/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1BA56-8BF9-47C4-B641-F95C17AB8770}">
  <dimension ref="A1:GK103"/>
  <sheetViews>
    <sheetView showGridLines="0" workbookViewId="0">
      <selection activeCell="A2" sqref="A2"/>
    </sheetView>
  </sheetViews>
  <sheetFormatPr defaultRowHeight="15"/>
  <cols>
    <col min="1" max="1" width="10.28515625" bestFit="1" customWidth="1"/>
    <col min="2" max="2" width="10.28515625" customWidth="1"/>
    <col min="3" max="3" width="42.140625" bestFit="1" customWidth="1"/>
    <col min="4" max="4" width="15.42578125" bestFit="1" customWidth="1"/>
    <col min="5" max="5" width="6.7109375" bestFit="1" customWidth="1"/>
    <col min="6" max="6" width="18.85546875" bestFit="1" customWidth="1"/>
    <col min="7" max="7" width="22.5703125" bestFit="1" customWidth="1"/>
    <col min="8" max="8" width="22.5703125" customWidth="1"/>
    <col min="9" max="9" width="17.85546875" bestFit="1" customWidth="1"/>
    <col min="10" max="10" width="11.7109375" bestFit="1" customWidth="1"/>
    <col min="11" max="12" width="15.42578125" bestFit="1" customWidth="1"/>
    <col min="13" max="13" width="15.140625" bestFit="1" customWidth="1"/>
    <col min="14" max="14" width="15.7109375" bestFit="1" customWidth="1"/>
    <col min="15" max="15" width="21.7109375" bestFit="1" customWidth="1"/>
    <col min="16" max="17" width="15.7109375" customWidth="1"/>
    <col min="18" max="18" width="21.140625" bestFit="1" customWidth="1"/>
    <col min="19" max="19" width="7.140625" bestFit="1" customWidth="1"/>
    <col min="20" max="46" width="10.140625" bestFit="1" customWidth="1"/>
    <col min="47" max="48" width="9.28515625" bestFit="1" customWidth="1"/>
    <col min="49" max="49" width="10.140625" bestFit="1" customWidth="1"/>
    <col min="50" max="51" width="9.28515625" bestFit="1" customWidth="1"/>
    <col min="52" max="52" width="10.140625" bestFit="1" customWidth="1"/>
    <col min="53" max="53" width="9.28515625" bestFit="1" customWidth="1"/>
    <col min="54" max="58" width="10.140625" bestFit="1" customWidth="1"/>
    <col min="59" max="60" width="9.28515625" bestFit="1" customWidth="1"/>
    <col min="61" max="61" width="10.140625" bestFit="1" customWidth="1"/>
    <col min="62" max="63" width="9.28515625" bestFit="1" customWidth="1"/>
    <col min="64" max="64" width="10.140625" bestFit="1" customWidth="1"/>
    <col min="65" max="65" width="9.28515625" bestFit="1" customWidth="1"/>
    <col min="66" max="70" width="10.140625" bestFit="1" customWidth="1"/>
    <col min="71" max="72" width="9.28515625" bestFit="1" customWidth="1"/>
    <col min="73" max="73" width="10.140625" bestFit="1" customWidth="1"/>
    <col min="74" max="75" width="9.28515625" bestFit="1" customWidth="1"/>
    <col min="76" max="76" width="10.140625" bestFit="1" customWidth="1"/>
    <col min="77" max="77" width="9.28515625" bestFit="1" customWidth="1"/>
    <col min="78" max="82" width="10.140625" bestFit="1" customWidth="1"/>
    <col min="83" max="84" width="9.28515625" bestFit="1" customWidth="1"/>
    <col min="85" max="85" width="10.140625" bestFit="1" customWidth="1"/>
    <col min="86" max="87" width="9.28515625" bestFit="1" customWidth="1"/>
    <col min="88" max="88" width="10.140625" bestFit="1" customWidth="1"/>
    <col min="89" max="89" width="9.28515625" bestFit="1" customWidth="1"/>
    <col min="90" max="94" width="10.140625" bestFit="1" customWidth="1"/>
    <col min="95" max="96" width="9.28515625" bestFit="1" customWidth="1"/>
    <col min="97" max="97" width="10.140625" bestFit="1" customWidth="1"/>
    <col min="98" max="99" width="9.28515625" bestFit="1" customWidth="1"/>
    <col min="100" max="100" width="10.140625" bestFit="1" customWidth="1"/>
    <col min="101" max="101" width="9.28515625" bestFit="1" customWidth="1"/>
    <col min="102" max="106" width="10.140625" bestFit="1" customWidth="1"/>
    <col min="107" max="108" width="9.28515625" bestFit="1" customWidth="1"/>
    <col min="109" max="109" width="10.140625" bestFit="1" customWidth="1"/>
    <col min="110" max="111" width="9.28515625" bestFit="1" customWidth="1"/>
    <col min="112" max="112" width="10.140625" bestFit="1" customWidth="1"/>
    <col min="113" max="113" width="9.28515625" bestFit="1" customWidth="1"/>
    <col min="114" max="118" width="10.140625" bestFit="1" customWidth="1"/>
    <col min="119" max="120" width="9.28515625" bestFit="1" customWidth="1"/>
    <col min="121" max="121" width="10.140625" bestFit="1" customWidth="1"/>
    <col min="122" max="123" width="9.28515625" bestFit="1" customWidth="1"/>
    <col min="124" max="124" width="10.140625" bestFit="1" customWidth="1"/>
    <col min="125" max="125" width="9.28515625" bestFit="1" customWidth="1"/>
    <col min="126" max="130" width="10.140625" bestFit="1" customWidth="1"/>
    <col min="131" max="132" width="9.28515625" bestFit="1" customWidth="1"/>
    <col min="133" max="133" width="10.140625" bestFit="1" customWidth="1"/>
    <col min="134" max="135" width="9.28515625" bestFit="1" customWidth="1"/>
    <col min="136" max="136" width="10.140625" bestFit="1" customWidth="1"/>
    <col min="137" max="137" width="9.28515625" bestFit="1" customWidth="1"/>
    <col min="138" max="142" width="10.140625" bestFit="1" customWidth="1"/>
    <col min="143" max="144" width="9.28515625" bestFit="1" customWidth="1"/>
    <col min="145" max="145" width="10.140625" bestFit="1" customWidth="1"/>
    <col min="146" max="147" width="9.28515625" bestFit="1" customWidth="1"/>
    <col min="148" max="148" width="10.140625" bestFit="1" customWidth="1"/>
    <col min="149" max="149" width="9.28515625" bestFit="1" customWidth="1"/>
    <col min="150" max="154" width="10.140625" bestFit="1" customWidth="1"/>
    <col min="155" max="156" width="9.28515625" bestFit="1" customWidth="1"/>
    <col min="157" max="157" width="10.140625" bestFit="1" customWidth="1"/>
    <col min="158" max="159" width="9.28515625" bestFit="1" customWidth="1"/>
    <col min="160" max="160" width="10.140625" bestFit="1" customWidth="1"/>
    <col min="161" max="161" width="9.28515625" bestFit="1" customWidth="1"/>
    <col min="162" max="162" width="10.140625" bestFit="1" customWidth="1"/>
    <col min="163" max="173" width="9.28515625" bestFit="1" customWidth="1"/>
    <col min="174" max="174" width="10.140625" bestFit="1" customWidth="1"/>
    <col min="175" max="185" width="9.28515625" bestFit="1" customWidth="1"/>
    <col min="186" max="186" width="10.140625" bestFit="1" customWidth="1"/>
    <col min="187" max="190" width="9.28515625" bestFit="1" customWidth="1"/>
    <col min="191" max="191" width="10.7109375" bestFit="1" customWidth="1"/>
    <col min="192" max="192" width="0" hidden="1" customWidth="1"/>
    <col min="193" max="193" width="255" customWidth="1"/>
  </cols>
  <sheetData>
    <row r="1" spans="1:193">
      <c r="J1" s="157">
        <f>SUBTOTAL(9,J3:J101)</f>
        <v>28580.78</v>
      </c>
      <c r="K1" s="157">
        <f>SUBTOTAL(9,K3:K101)</f>
        <v>24784042.96019752</v>
      </c>
      <c r="L1" s="157">
        <f>SUBTOTAL(9,L3:L101)</f>
        <v>24812623.740197521</v>
      </c>
      <c r="M1" s="158"/>
      <c r="N1" s="157">
        <f>SUBTOTAL(9,N3:N101)</f>
        <v>24784646.730197523</v>
      </c>
      <c r="O1" s="157">
        <f>SUBTOTAL(9,O3:O101)</f>
        <v>22587900.743872706</v>
      </c>
      <c r="P1" s="132"/>
      <c r="Q1" s="132"/>
      <c r="R1" s="132"/>
    </row>
    <row r="2" spans="1:193">
      <c r="A2" s="86" t="s">
        <v>388</v>
      </c>
      <c r="B2" s="133" t="s">
        <v>389</v>
      </c>
      <c r="C2" s="86" t="s">
        <v>122</v>
      </c>
      <c r="D2" s="86" t="s">
        <v>365</v>
      </c>
      <c r="E2" s="86" t="s">
        <v>390</v>
      </c>
      <c r="F2" s="86" t="s">
        <v>125</v>
      </c>
      <c r="G2" s="86" t="s">
        <v>126</v>
      </c>
      <c r="H2" s="94" t="s">
        <v>391</v>
      </c>
      <c r="I2" s="86" t="s">
        <v>392</v>
      </c>
      <c r="J2" s="86" t="s">
        <v>117</v>
      </c>
      <c r="K2" s="86" t="s">
        <v>393</v>
      </c>
      <c r="L2" s="86" t="s">
        <v>92</v>
      </c>
      <c r="M2" s="86" t="s">
        <v>394</v>
      </c>
      <c r="N2" s="86" t="s">
        <v>395</v>
      </c>
      <c r="O2" s="94" t="s">
        <v>396</v>
      </c>
      <c r="P2" s="94" t="s">
        <v>397</v>
      </c>
      <c r="Q2" s="94" t="s">
        <v>398</v>
      </c>
      <c r="R2" s="94" t="s">
        <v>399</v>
      </c>
      <c r="S2" s="86" t="s">
        <v>400</v>
      </c>
      <c r="T2" s="86" t="s">
        <v>401</v>
      </c>
      <c r="U2" s="86" t="s">
        <v>402</v>
      </c>
      <c r="V2" s="86" t="s">
        <v>403</v>
      </c>
      <c r="W2" s="86" t="s">
        <v>404</v>
      </c>
      <c r="X2" s="86" t="s">
        <v>405</v>
      </c>
      <c r="Y2" s="86" t="s">
        <v>406</v>
      </c>
      <c r="Z2" s="86" t="s">
        <v>407</v>
      </c>
      <c r="AA2" s="86" t="s">
        <v>408</v>
      </c>
      <c r="AB2" s="86" t="s">
        <v>409</v>
      </c>
      <c r="AC2" s="86" t="s">
        <v>410</v>
      </c>
      <c r="AD2" s="86" t="s">
        <v>411</v>
      </c>
      <c r="AE2" s="86" t="s">
        <v>412</v>
      </c>
      <c r="AF2" s="86" t="s">
        <v>413</v>
      </c>
      <c r="AG2" s="86" t="s">
        <v>414</v>
      </c>
      <c r="AH2" s="86" t="s">
        <v>415</v>
      </c>
      <c r="AI2" s="86" t="s">
        <v>416</v>
      </c>
      <c r="AJ2" s="86" t="s">
        <v>417</v>
      </c>
      <c r="AK2" s="86" t="s">
        <v>418</v>
      </c>
      <c r="AL2" s="86" t="s">
        <v>419</v>
      </c>
      <c r="AM2" s="86" t="s">
        <v>420</v>
      </c>
      <c r="AN2" s="86" t="s">
        <v>421</v>
      </c>
      <c r="AO2" s="86" t="s">
        <v>422</v>
      </c>
      <c r="AP2" s="86" t="s">
        <v>423</v>
      </c>
      <c r="AQ2" s="86" t="s">
        <v>424</v>
      </c>
      <c r="AR2" s="86" t="s">
        <v>425</v>
      </c>
      <c r="AS2" s="86" t="s">
        <v>426</v>
      </c>
      <c r="AT2" s="86" t="s">
        <v>427</v>
      </c>
      <c r="AU2" s="86" t="s">
        <v>428</v>
      </c>
      <c r="AV2" s="86" t="s">
        <v>429</v>
      </c>
      <c r="AW2" s="86" t="s">
        <v>430</v>
      </c>
      <c r="AX2" s="86" t="s">
        <v>431</v>
      </c>
      <c r="AY2" s="86" t="s">
        <v>432</v>
      </c>
      <c r="AZ2" s="86" t="s">
        <v>433</v>
      </c>
      <c r="BA2" s="86" t="s">
        <v>434</v>
      </c>
      <c r="BB2" s="86" t="s">
        <v>435</v>
      </c>
      <c r="BC2" s="86" t="s">
        <v>436</v>
      </c>
      <c r="BD2" s="86" t="s">
        <v>437</v>
      </c>
      <c r="BE2" s="86" t="s">
        <v>438</v>
      </c>
      <c r="BF2" s="86" t="s">
        <v>439</v>
      </c>
      <c r="BG2" s="86" t="s">
        <v>440</v>
      </c>
      <c r="BH2" s="86" t="s">
        <v>441</v>
      </c>
      <c r="BI2" s="86" t="s">
        <v>442</v>
      </c>
      <c r="BJ2" s="86" t="s">
        <v>443</v>
      </c>
      <c r="BK2" s="86" t="s">
        <v>444</v>
      </c>
      <c r="BL2" s="86" t="s">
        <v>445</v>
      </c>
      <c r="BM2" s="86" t="s">
        <v>446</v>
      </c>
      <c r="BN2" s="86" t="s">
        <v>447</v>
      </c>
      <c r="BO2" s="86" t="s">
        <v>448</v>
      </c>
      <c r="BP2" s="86" t="s">
        <v>449</v>
      </c>
      <c r="BQ2" s="86" t="s">
        <v>450</v>
      </c>
      <c r="BR2" s="86" t="s">
        <v>451</v>
      </c>
      <c r="BS2" s="86" t="s">
        <v>452</v>
      </c>
      <c r="BT2" s="86" t="s">
        <v>453</v>
      </c>
      <c r="BU2" s="86" t="s">
        <v>454</v>
      </c>
      <c r="BV2" s="86" t="s">
        <v>455</v>
      </c>
      <c r="BW2" s="86" t="s">
        <v>456</v>
      </c>
      <c r="BX2" s="86" t="s">
        <v>457</v>
      </c>
      <c r="BY2" s="86" t="s">
        <v>458</v>
      </c>
      <c r="BZ2" s="86" t="s">
        <v>459</v>
      </c>
      <c r="CA2" s="86" t="s">
        <v>460</v>
      </c>
      <c r="CB2" s="86" t="s">
        <v>461</v>
      </c>
      <c r="CC2" s="86" t="s">
        <v>462</v>
      </c>
      <c r="CD2" s="86" t="s">
        <v>463</v>
      </c>
      <c r="CE2" s="86" t="s">
        <v>464</v>
      </c>
      <c r="CF2" s="86" t="s">
        <v>465</v>
      </c>
      <c r="CG2" s="86" t="s">
        <v>466</v>
      </c>
      <c r="CH2" s="86" t="s">
        <v>467</v>
      </c>
      <c r="CI2" s="86" t="s">
        <v>468</v>
      </c>
      <c r="CJ2" s="86" t="s">
        <v>469</v>
      </c>
      <c r="CK2" s="86" t="s">
        <v>470</v>
      </c>
      <c r="CL2" s="86" t="s">
        <v>471</v>
      </c>
      <c r="CM2" s="86" t="s">
        <v>472</v>
      </c>
      <c r="CN2" s="86" t="s">
        <v>473</v>
      </c>
      <c r="CO2" s="86" t="s">
        <v>474</v>
      </c>
      <c r="CP2" s="86" t="s">
        <v>475</v>
      </c>
      <c r="CQ2" s="86" t="s">
        <v>476</v>
      </c>
      <c r="CR2" s="86" t="s">
        <v>477</v>
      </c>
      <c r="CS2" s="86" t="s">
        <v>478</v>
      </c>
      <c r="CT2" s="86" t="s">
        <v>479</v>
      </c>
      <c r="CU2" s="86" t="s">
        <v>480</v>
      </c>
      <c r="CV2" s="86" t="s">
        <v>481</v>
      </c>
      <c r="CW2" s="86" t="s">
        <v>482</v>
      </c>
      <c r="CX2" s="86" t="s">
        <v>483</v>
      </c>
      <c r="CY2" s="86" t="s">
        <v>484</v>
      </c>
      <c r="CZ2" s="86" t="s">
        <v>485</v>
      </c>
      <c r="DA2" s="86" t="s">
        <v>486</v>
      </c>
      <c r="DB2" s="86" t="s">
        <v>487</v>
      </c>
      <c r="DC2" s="86" t="s">
        <v>488</v>
      </c>
      <c r="DD2" s="86" t="s">
        <v>489</v>
      </c>
      <c r="DE2" s="86" t="s">
        <v>490</v>
      </c>
      <c r="DF2" s="86" t="s">
        <v>491</v>
      </c>
      <c r="DG2" s="86" t="s">
        <v>492</v>
      </c>
      <c r="DH2" s="86" t="s">
        <v>493</v>
      </c>
      <c r="DI2" s="86" t="s">
        <v>494</v>
      </c>
      <c r="DJ2" s="86" t="s">
        <v>495</v>
      </c>
      <c r="DK2" s="86" t="s">
        <v>496</v>
      </c>
      <c r="DL2" s="86" t="s">
        <v>497</v>
      </c>
      <c r="DM2" s="86" t="s">
        <v>498</v>
      </c>
      <c r="DN2" s="86" t="s">
        <v>499</v>
      </c>
      <c r="DO2" s="86" t="s">
        <v>500</v>
      </c>
      <c r="DP2" s="86" t="s">
        <v>501</v>
      </c>
      <c r="DQ2" s="86" t="s">
        <v>502</v>
      </c>
      <c r="DR2" s="86" t="s">
        <v>503</v>
      </c>
      <c r="DS2" s="86" t="s">
        <v>504</v>
      </c>
      <c r="DT2" s="86" t="s">
        <v>505</v>
      </c>
      <c r="DU2" s="86" t="s">
        <v>506</v>
      </c>
      <c r="DV2" s="86" t="s">
        <v>507</v>
      </c>
      <c r="DW2" s="86" t="s">
        <v>508</v>
      </c>
      <c r="DX2" s="86" t="s">
        <v>509</v>
      </c>
      <c r="DY2" s="86" t="s">
        <v>510</v>
      </c>
      <c r="DZ2" s="86" t="s">
        <v>511</v>
      </c>
      <c r="EA2" s="86" t="s">
        <v>512</v>
      </c>
      <c r="EB2" s="86" t="s">
        <v>513</v>
      </c>
      <c r="EC2" s="86" t="s">
        <v>514</v>
      </c>
      <c r="ED2" s="86" t="s">
        <v>515</v>
      </c>
      <c r="EE2" s="86" t="s">
        <v>516</v>
      </c>
      <c r="EF2" s="86" t="s">
        <v>517</v>
      </c>
      <c r="EG2" s="86" t="s">
        <v>518</v>
      </c>
      <c r="EH2" s="86" t="s">
        <v>519</v>
      </c>
      <c r="EI2" s="86" t="s">
        <v>520</v>
      </c>
      <c r="EJ2" s="86" t="s">
        <v>521</v>
      </c>
      <c r="EK2" s="86" t="s">
        <v>522</v>
      </c>
      <c r="EL2" s="86" t="s">
        <v>523</v>
      </c>
      <c r="EM2" s="86" t="s">
        <v>524</v>
      </c>
      <c r="EN2" s="86" t="s">
        <v>525</v>
      </c>
      <c r="EO2" s="86" t="s">
        <v>526</v>
      </c>
      <c r="EP2" s="86" t="s">
        <v>527</v>
      </c>
      <c r="EQ2" s="86" t="s">
        <v>528</v>
      </c>
      <c r="ER2" s="86" t="s">
        <v>529</v>
      </c>
      <c r="ES2" s="86" t="s">
        <v>530</v>
      </c>
      <c r="ET2" s="86" t="s">
        <v>531</v>
      </c>
      <c r="EU2" s="86" t="s">
        <v>532</v>
      </c>
      <c r="EV2" s="86" t="s">
        <v>533</v>
      </c>
      <c r="EW2" s="86" t="s">
        <v>534</v>
      </c>
      <c r="EX2" s="86" t="s">
        <v>535</v>
      </c>
      <c r="EY2" s="86" t="s">
        <v>536</v>
      </c>
      <c r="EZ2" s="86" t="s">
        <v>537</v>
      </c>
      <c r="FA2" s="86" t="s">
        <v>538</v>
      </c>
      <c r="FB2" s="86" t="s">
        <v>539</v>
      </c>
      <c r="FC2" s="86" t="s">
        <v>540</v>
      </c>
      <c r="FD2" s="86" t="s">
        <v>541</v>
      </c>
      <c r="FE2" s="86" t="s">
        <v>542</v>
      </c>
      <c r="FF2" s="86" t="s">
        <v>543</v>
      </c>
      <c r="FG2" s="86" t="s">
        <v>544</v>
      </c>
      <c r="FH2" s="86" t="s">
        <v>545</v>
      </c>
      <c r="FI2" s="86" t="s">
        <v>546</v>
      </c>
      <c r="FJ2" s="86" t="s">
        <v>547</v>
      </c>
      <c r="FK2" s="86" t="s">
        <v>548</v>
      </c>
      <c r="FL2" s="86" t="s">
        <v>549</v>
      </c>
      <c r="FM2" s="86" t="s">
        <v>550</v>
      </c>
      <c r="FN2" s="86" t="s">
        <v>551</v>
      </c>
      <c r="FO2" s="86" t="s">
        <v>552</v>
      </c>
      <c r="FP2" s="86" t="s">
        <v>553</v>
      </c>
      <c r="FQ2" s="86" t="s">
        <v>554</v>
      </c>
      <c r="FR2" s="86" t="s">
        <v>555</v>
      </c>
      <c r="FS2" s="86" t="s">
        <v>556</v>
      </c>
      <c r="FT2" s="86" t="s">
        <v>557</v>
      </c>
      <c r="FU2" s="86" t="s">
        <v>558</v>
      </c>
      <c r="FV2" s="86" t="s">
        <v>559</v>
      </c>
      <c r="FW2" s="86" t="s">
        <v>560</v>
      </c>
      <c r="FX2" s="86" t="s">
        <v>561</v>
      </c>
      <c r="FY2" s="86" t="s">
        <v>562</v>
      </c>
      <c r="FZ2" s="86" t="s">
        <v>563</v>
      </c>
      <c r="GA2" s="86" t="s">
        <v>564</v>
      </c>
      <c r="GB2" s="86" t="s">
        <v>565</v>
      </c>
      <c r="GC2" s="86" t="s">
        <v>566</v>
      </c>
      <c r="GD2" s="86" t="s">
        <v>567</v>
      </c>
      <c r="GE2" s="86" t="s">
        <v>568</v>
      </c>
      <c r="GF2" s="86" t="s">
        <v>569</v>
      </c>
      <c r="GG2" s="86" t="s">
        <v>570</v>
      </c>
      <c r="GH2" s="86" t="s">
        <v>571</v>
      </c>
      <c r="GI2" s="86" t="s">
        <v>374</v>
      </c>
      <c r="GJ2" s="81"/>
      <c r="GK2" s="81"/>
    </row>
    <row r="3" spans="1:193">
      <c r="A3" s="87">
        <v>135922</v>
      </c>
      <c r="B3" s="87">
        <f>_xlfn.XLOOKUP(A3,[9]Planilha1!$L:$L,[9]Planilha1!$B:$B,,0)</f>
        <v>6494</v>
      </c>
      <c r="C3" s="87" t="s">
        <v>82</v>
      </c>
      <c r="D3" s="87" t="s">
        <v>308</v>
      </c>
      <c r="E3" s="91">
        <v>0.100339</v>
      </c>
      <c r="F3" s="87" t="s">
        <v>159</v>
      </c>
      <c r="G3" s="87" t="s">
        <v>160</v>
      </c>
      <c r="H3" s="95" t="str">
        <f>VLOOKUP(B3,Elegibilidade!A:I,9,0)</f>
        <v>Elegível</v>
      </c>
      <c r="I3" s="92">
        <v>160</v>
      </c>
      <c r="J3" s="88">
        <v>0</v>
      </c>
      <c r="K3" s="88">
        <f>NPV(0.8%,T3:GH3)</f>
        <v>366399.05647658592</v>
      </c>
      <c r="L3" s="88">
        <f t="shared" ref="L3:L34" si="0">J3+K3</f>
        <v>366399.05647658592</v>
      </c>
      <c r="M3" s="87" t="s">
        <v>162</v>
      </c>
      <c r="N3" s="88">
        <f>VLOOKUP(M3,Base!A:B,2,0)*L3</f>
        <v>366399.05647658592</v>
      </c>
      <c r="O3" s="88">
        <f t="shared" ref="O3:O34" si="1">NPV((1+12%)^(1/12)-1,T3:GH3)</f>
        <v>334405.99543333356</v>
      </c>
      <c r="P3" s="88">
        <f>Vendas!$J$1</f>
        <v>880.37366341237282</v>
      </c>
      <c r="Q3" s="137">
        <f>VLOOKUP(A3,[10]FluxoFuturo!$A:$Q,17,0)</f>
        <v>413.88</v>
      </c>
      <c r="R3" s="88">
        <f t="shared" ref="R3:R34" si="2">P3*Q3</f>
        <v>364369.05181311286</v>
      </c>
      <c r="S3" s="93">
        <f t="shared" ref="S3:S34" si="3">O3/R3</f>
        <v>0.91776728503509808</v>
      </c>
      <c r="T3" s="96">
        <v>2888.28</v>
      </c>
      <c r="U3" s="96">
        <v>2888.28</v>
      </c>
      <c r="V3" s="96">
        <v>2888.28</v>
      </c>
      <c r="W3" s="96">
        <v>2888.28</v>
      </c>
      <c r="X3" s="96">
        <v>2888.28</v>
      </c>
      <c r="Y3" s="96">
        <v>2888.28</v>
      </c>
      <c r="Z3" s="96">
        <v>2888.28</v>
      </c>
      <c r="AA3" s="96">
        <v>2888.28</v>
      </c>
      <c r="AB3" s="96">
        <v>18139.95</v>
      </c>
      <c r="AC3" s="96">
        <v>2888.28</v>
      </c>
      <c r="AD3" s="96">
        <v>2888.28</v>
      </c>
      <c r="AE3" s="96">
        <v>2888.28</v>
      </c>
      <c r="AF3" s="96">
        <v>2888.28</v>
      </c>
      <c r="AG3" s="96">
        <v>2888.28</v>
      </c>
      <c r="AH3" s="96">
        <v>2888.28</v>
      </c>
      <c r="AI3" s="96">
        <v>2888.28</v>
      </c>
      <c r="AJ3" s="96">
        <v>2888.28</v>
      </c>
      <c r="AK3" s="96">
        <v>2888.28</v>
      </c>
      <c r="AL3" s="96">
        <v>2888.28</v>
      </c>
      <c r="AM3" s="96">
        <v>2888.28</v>
      </c>
      <c r="AN3" s="96">
        <v>18139.95</v>
      </c>
      <c r="AO3" s="96">
        <v>2888.28</v>
      </c>
      <c r="AP3" s="96">
        <v>2888.28</v>
      </c>
      <c r="AQ3" s="96">
        <v>2888.28</v>
      </c>
      <c r="AR3" s="96">
        <v>2888.28</v>
      </c>
      <c r="AS3" s="96">
        <v>2888.28</v>
      </c>
      <c r="AT3" s="96">
        <v>2888.28</v>
      </c>
      <c r="AU3" s="96">
        <v>2888.28</v>
      </c>
      <c r="AV3" s="96">
        <v>2888.28</v>
      </c>
      <c r="AW3" s="96">
        <v>2888.28</v>
      </c>
      <c r="AX3" s="96">
        <v>2888.28</v>
      </c>
      <c r="AY3" s="96">
        <v>2888.28</v>
      </c>
      <c r="AZ3" s="96">
        <v>18139.95</v>
      </c>
      <c r="BA3" s="96">
        <v>2888.28</v>
      </c>
      <c r="BB3" s="96">
        <v>2888.28</v>
      </c>
      <c r="BC3" s="96">
        <v>2888.28</v>
      </c>
      <c r="BD3" s="96">
        <v>2888.28</v>
      </c>
      <c r="BE3" s="96">
        <v>2888.28</v>
      </c>
      <c r="BF3" s="96">
        <v>2888.28</v>
      </c>
      <c r="BG3" s="96">
        <v>2888.28</v>
      </c>
      <c r="BH3" s="96">
        <v>2888.28</v>
      </c>
      <c r="BI3" s="96">
        <v>2888.28</v>
      </c>
      <c r="BJ3" s="96">
        <v>2888.28</v>
      </c>
      <c r="BK3" s="96">
        <v>2888.28</v>
      </c>
      <c r="BL3" s="96">
        <v>18139.95</v>
      </c>
      <c r="BM3" s="96">
        <v>2888.28</v>
      </c>
      <c r="BN3" s="96">
        <v>2888.28</v>
      </c>
      <c r="BO3" s="96">
        <v>2888.28</v>
      </c>
      <c r="BP3" s="96">
        <v>2888.28</v>
      </c>
      <c r="BQ3" s="96">
        <v>2888.28</v>
      </c>
      <c r="BR3" s="96">
        <v>2888.28</v>
      </c>
      <c r="BS3" s="96">
        <v>2888.28</v>
      </c>
      <c r="BT3" s="96">
        <v>2888.28</v>
      </c>
      <c r="BU3" s="96">
        <v>2888.28</v>
      </c>
      <c r="BV3" s="96">
        <v>2888.28</v>
      </c>
      <c r="BW3" s="96">
        <v>2888.28</v>
      </c>
      <c r="BX3" s="96">
        <v>18139.95</v>
      </c>
      <c r="BY3" s="96">
        <v>2888.28</v>
      </c>
      <c r="BZ3" s="96">
        <v>2888.28</v>
      </c>
      <c r="CA3" s="96">
        <v>2888.28</v>
      </c>
      <c r="CB3" s="96">
        <v>2888.28</v>
      </c>
      <c r="CC3" s="96">
        <v>2888.28</v>
      </c>
      <c r="CD3" s="96">
        <v>2888.28</v>
      </c>
      <c r="CE3" s="96">
        <v>2888.28</v>
      </c>
      <c r="CF3" s="96">
        <v>2888.28</v>
      </c>
      <c r="CG3" s="96">
        <v>2888.28</v>
      </c>
      <c r="CH3" s="96">
        <v>2888.28</v>
      </c>
      <c r="CI3" s="96">
        <v>2888.28</v>
      </c>
      <c r="CJ3" s="96">
        <v>18139.95</v>
      </c>
      <c r="CK3" s="96">
        <v>2888.28</v>
      </c>
      <c r="CL3" s="96">
        <v>2888.28</v>
      </c>
      <c r="CM3" s="96">
        <v>2888.28</v>
      </c>
      <c r="CN3" s="96">
        <v>2888.28</v>
      </c>
      <c r="CO3" s="96">
        <v>2888.28</v>
      </c>
      <c r="CP3" s="96">
        <v>2888.28</v>
      </c>
      <c r="CQ3" s="96">
        <v>2888.28</v>
      </c>
      <c r="CR3" s="96">
        <v>2888.28</v>
      </c>
      <c r="CS3" s="96">
        <v>2888.28</v>
      </c>
      <c r="CT3" s="96">
        <v>2888.28</v>
      </c>
      <c r="CU3" s="96">
        <v>2888.28</v>
      </c>
      <c r="CV3" s="96">
        <v>18139.95</v>
      </c>
      <c r="CW3" s="96">
        <v>2888.28</v>
      </c>
      <c r="CX3" s="96">
        <v>2888.28</v>
      </c>
      <c r="CY3" s="96">
        <v>2888.28</v>
      </c>
      <c r="CZ3" s="96">
        <v>2888.28</v>
      </c>
      <c r="DA3" s="96">
        <v>2888.28</v>
      </c>
      <c r="DB3" s="96">
        <v>2888.28</v>
      </c>
      <c r="DC3" s="96">
        <v>2888.28</v>
      </c>
      <c r="DD3" s="96">
        <v>2888.28</v>
      </c>
      <c r="DE3" s="96">
        <v>2888.28</v>
      </c>
      <c r="DF3" s="96">
        <v>2888.28</v>
      </c>
      <c r="DG3" s="96">
        <v>2888.28</v>
      </c>
      <c r="DH3" s="96">
        <v>18139.95</v>
      </c>
      <c r="DI3" s="96">
        <v>2888.28</v>
      </c>
      <c r="DJ3" s="96">
        <v>2888.28</v>
      </c>
      <c r="DK3" s="96">
        <v>2888.28</v>
      </c>
      <c r="DL3" s="96">
        <v>2888.28</v>
      </c>
      <c r="DM3" s="96">
        <v>2888.28</v>
      </c>
      <c r="DN3" s="96">
        <v>2888.28</v>
      </c>
      <c r="DO3" s="96">
        <v>2888.28</v>
      </c>
      <c r="DP3" s="96">
        <v>2888.28</v>
      </c>
      <c r="DQ3" s="96">
        <v>2888.28</v>
      </c>
      <c r="DR3" s="96">
        <v>2888.28</v>
      </c>
      <c r="DS3" s="96">
        <v>2888.28</v>
      </c>
      <c r="DT3" s="96">
        <v>18139.95</v>
      </c>
      <c r="DU3" s="96">
        <v>2888.28</v>
      </c>
      <c r="DV3" s="96">
        <v>2888.28</v>
      </c>
      <c r="DW3" s="96">
        <v>2888.28</v>
      </c>
      <c r="DX3" s="96">
        <v>2888.28</v>
      </c>
      <c r="DY3" s="96">
        <v>2888.28</v>
      </c>
      <c r="DZ3" s="96">
        <v>2888.28</v>
      </c>
      <c r="EA3" s="96">
        <v>2888.28</v>
      </c>
      <c r="EB3" s="96">
        <v>2888.28</v>
      </c>
      <c r="EC3" s="96">
        <v>2888.28</v>
      </c>
      <c r="ED3" s="96">
        <v>2888.28</v>
      </c>
      <c r="EE3" s="96">
        <v>2888.28</v>
      </c>
      <c r="EF3" s="96">
        <v>18139.95</v>
      </c>
      <c r="EG3" s="96">
        <v>2888.28</v>
      </c>
      <c r="EH3" s="96">
        <v>2888.28</v>
      </c>
      <c r="EI3" s="96">
        <v>2888.28</v>
      </c>
      <c r="EJ3" s="96">
        <v>2888.28</v>
      </c>
      <c r="EK3" s="96">
        <v>2888.28</v>
      </c>
      <c r="EL3" s="96">
        <v>2888.28</v>
      </c>
      <c r="EM3" s="96">
        <v>2888.28</v>
      </c>
      <c r="EN3" s="96">
        <v>2888.28</v>
      </c>
      <c r="EO3" s="96">
        <v>2888.28</v>
      </c>
      <c r="EP3" s="96">
        <v>2888.28</v>
      </c>
      <c r="EQ3" s="96">
        <v>2888.28</v>
      </c>
      <c r="ER3" s="96">
        <v>18139.95</v>
      </c>
      <c r="ES3" s="96">
        <v>2888.28</v>
      </c>
      <c r="ET3" s="96">
        <v>2888.28</v>
      </c>
      <c r="EU3" s="96">
        <v>2888.28</v>
      </c>
      <c r="EV3" s="96">
        <v>2888.28</v>
      </c>
      <c r="EW3" s="96">
        <v>2888.28</v>
      </c>
      <c r="EX3" s="96">
        <v>2888.28</v>
      </c>
      <c r="EY3" s="96">
        <v>2888.28</v>
      </c>
      <c r="EZ3" s="96">
        <v>2888.28</v>
      </c>
      <c r="FA3" s="96">
        <v>2888.28</v>
      </c>
      <c r="FB3" s="96">
        <v>2888.28</v>
      </c>
      <c r="FC3" s="96">
        <v>2888.28</v>
      </c>
      <c r="FD3" s="96">
        <v>18139.939999999999</v>
      </c>
      <c r="FE3" s="96">
        <v>2888.28</v>
      </c>
      <c r="FF3" s="96">
        <v>2888.28</v>
      </c>
      <c r="FG3" s="96">
        <v>2888.28</v>
      </c>
      <c r="FH3" s="96">
        <v>2888.28</v>
      </c>
      <c r="FI3" s="96">
        <v>2888.28</v>
      </c>
      <c r="FJ3" s="96">
        <v>2888.28</v>
      </c>
      <c r="FK3" s="96">
        <v>2888.28</v>
      </c>
      <c r="FL3" s="96">
        <v>2888.28</v>
      </c>
      <c r="FM3" s="96">
        <v>2888.28</v>
      </c>
      <c r="FN3" s="96">
        <v>2888.28</v>
      </c>
      <c r="FO3" s="96">
        <v>2888.28</v>
      </c>
      <c r="FP3" s="96">
        <v>2888.28</v>
      </c>
      <c r="FQ3" s="96">
        <v>2888.28</v>
      </c>
      <c r="FR3" s="96">
        <v>2888.28</v>
      </c>
      <c r="FS3" s="96">
        <v>2888.28</v>
      </c>
      <c r="FT3" s="96">
        <v>2888.28</v>
      </c>
      <c r="FU3" s="96">
        <v>2888.28</v>
      </c>
      <c r="FV3" s="96">
        <v>2888.28</v>
      </c>
      <c r="FW3" s="96">
        <v>2887.83</v>
      </c>
      <c r="FX3" s="96">
        <v>0</v>
      </c>
      <c r="FY3" s="96">
        <v>0</v>
      </c>
      <c r="FZ3" s="96">
        <v>0</v>
      </c>
      <c r="GA3" s="96">
        <v>0</v>
      </c>
      <c r="GB3" s="96">
        <v>0</v>
      </c>
      <c r="GC3" s="96">
        <v>0</v>
      </c>
      <c r="GD3" s="96">
        <v>0</v>
      </c>
      <c r="GE3" s="96">
        <v>0</v>
      </c>
      <c r="GF3" s="96">
        <v>0</v>
      </c>
      <c r="GG3" s="96">
        <v>0</v>
      </c>
      <c r="GH3" s="96">
        <v>0</v>
      </c>
      <c r="GI3" s="87">
        <v>135922</v>
      </c>
      <c r="GJ3" s="81"/>
      <c r="GK3" s="81"/>
    </row>
    <row r="4" spans="1:193">
      <c r="A4" s="87">
        <v>135688</v>
      </c>
      <c r="B4" s="87">
        <f>_xlfn.XLOOKUP(A4,[9]Planilha1!$L:$L,[9]Planilha1!$B:$B,,0)</f>
        <v>6451</v>
      </c>
      <c r="C4" s="87" t="s">
        <v>83</v>
      </c>
      <c r="D4" s="87" t="s">
        <v>250</v>
      </c>
      <c r="E4" s="91">
        <v>0.1003</v>
      </c>
      <c r="F4" s="87" t="s">
        <v>159</v>
      </c>
      <c r="G4" s="87" t="s">
        <v>160</v>
      </c>
      <c r="H4" s="95" t="str">
        <f>VLOOKUP(B4,Elegibilidade!A:I,9,0)</f>
        <v>Elegível</v>
      </c>
      <c r="I4" s="92">
        <v>154</v>
      </c>
      <c r="J4" s="88">
        <v>0</v>
      </c>
      <c r="K4" s="88">
        <f>NPV(0.8%,T4:GH4)</f>
        <v>361589.64626493643</v>
      </c>
      <c r="L4" s="88">
        <f t="shared" si="0"/>
        <v>361589.64626493643</v>
      </c>
      <c r="M4" s="87" t="s">
        <v>162</v>
      </c>
      <c r="N4" s="88">
        <f>VLOOKUP(M4,Base!A:B,2,0)*L4</f>
        <v>361589.64626493643</v>
      </c>
      <c r="O4" s="88">
        <f t="shared" si="1"/>
        <v>330559.82038900297</v>
      </c>
      <c r="P4" s="88">
        <f>Vendas!$J$1</f>
        <v>880.37366341237282</v>
      </c>
      <c r="Q4" s="137">
        <f>VLOOKUP(A4,[10]FluxoFuturo!$A:$Q,17,0)</f>
        <v>408.49</v>
      </c>
      <c r="R4" s="88">
        <f t="shared" si="2"/>
        <v>359623.83776732016</v>
      </c>
      <c r="S4" s="93">
        <f t="shared" si="3"/>
        <v>0.91918217224209187</v>
      </c>
      <c r="T4" s="96">
        <v>4092.36</v>
      </c>
      <c r="U4" s="96">
        <v>4092.36</v>
      </c>
      <c r="V4" s="96">
        <v>4092.36</v>
      </c>
      <c r="W4" s="96">
        <v>4092.36</v>
      </c>
      <c r="X4" s="96">
        <v>4092.36</v>
      </c>
      <c r="Y4" s="96">
        <v>4092.36</v>
      </c>
      <c r="Z4" s="96">
        <v>4092.36</v>
      </c>
      <c r="AA4" s="96">
        <v>4092.36</v>
      </c>
      <c r="AB4" s="96">
        <v>4092.36</v>
      </c>
      <c r="AC4" s="96">
        <v>4092.36</v>
      </c>
      <c r="AD4" s="96">
        <v>4092.36</v>
      </c>
      <c r="AE4" s="96">
        <v>4092.36</v>
      </c>
      <c r="AF4" s="96">
        <v>4092.36</v>
      </c>
      <c r="AG4" s="96">
        <v>4092.36</v>
      </c>
      <c r="AH4" s="96">
        <v>4092.36</v>
      </c>
      <c r="AI4" s="96">
        <v>4092.36</v>
      </c>
      <c r="AJ4" s="96">
        <v>4092.36</v>
      </c>
      <c r="AK4" s="96">
        <v>4092.36</v>
      </c>
      <c r="AL4" s="96">
        <v>4092.36</v>
      </c>
      <c r="AM4" s="96">
        <v>4092.36</v>
      </c>
      <c r="AN4" s="96">
        <v>4092.36</v>
      </c>
      <c r="AO4" s="96">
        <v>4092.36</v>
      </c>
      <c r="AP4" s="96">
        <v>4092.36</v>
      </c>
      <c r="AQ4" s="96">
        <v>4092.36</v>
      </c>
      <c r="AR4" s="96">
        <v>4092.36</v>
      </c>
      <c r="AS4" s="96">
        <v>4092.36</v>
      </c>
      <c r="AT4" s="96">
        <v>4092.36</v>
      </c>
      <c r="AU4" s="96">
        <v>4092.36</v>
      </c>
      <c r="AV4" s="96">
        <v>4092.36</v>
      </c>
      <c r="AW4" s="96">
        <v>4092.36</v>
      </c>
      <c r="AX4" s="96">
        <v>4092.36</v>
      </c>
      <c r="AY4" s="96">
        <v>4092.36</v>
      </c>
      <c r="AZ4" s="96">
        <v>4092.36</v>
      </c>
      <c r="BA4" s="96">
        <v>4092.36</v>
      </c>
      <c r="BB4" s="96">
        <v>4092.36</v>
      </c>
      <c r="BC4" s="96">
        <v>4092.36</v>
      </c>
      <c r="BD4" s="96">
        <v>4092.36</v>
      </c>
      <c r="BE4" s="96">
        <v>4092.36</v>
      </c>
      <c r="BF4" s="96">
        <v>4092.36</v>
      </c>
      <c r="BG4" s="96">
        <v>4092.36</v>
      </c>
      <c r="BH4" s="96">
        <v>4092.36</v>
      </c>
      <c r="BI4" s="96">
        <v>4092.36</v>
      </c>
      <c r="BJ4" s="96">
        <v>4092.36</v>
      </c>
      <c r="BK4" s="96">
        <v>4092.36</v>
      </c>
      <c r="BL4" s="96">
        <v>4092.36</v>
      </c>
      <c r="BM4" s="96">
        <v>4092.36</v>
      </c>
      <c r="BN4" s="96">
        <v>4092.36</v>
      </c>
      <c r="BO4" s="96">
        <v>4092.36</v>
      </c>
      <c r="BP4" s="96">
        <v>4092.36</v>
      </c>
      <c r="BQ4" s="96">
        <v>4092.36</v>
      </c>
      <c r="BR4" s="96">
        <v>4092.36</v>
      </c>
      <c r="BS4" s="96">
        <v>4092.36</v>
      </c>
      <c r="BT4" s="96">
        <v>4092.36</v>
      </c>
      <c r="BU4" s="96">
        <v>4092.36</v>
      </c>
      <c r="BV4" s="96">
        <v>4092.36</v>
      </c>
      <c r="BW4" s="96">
        <v>4092.36</v>
      </c>
      <c r="BX4" s="96">
        <v>4092.36</v>
      </c>
      <c r="BY4" s="96">
        <v>4092.36</v>
      </c>
      <c r="BZ4" s="96">
        <v>4092.36</v>
      </c>
      <c r="CA4" s="96">
        <v>4092.36</v>
      </c>
      <c r="CB4" s="96">
        <v>4092.36</v>
      </c>
      <c r="CC4" s="96">
        <v>4092.36</v>
      </c>
      <c r="CD4" s="96">
        <v>4092.36</v>
      </c>
      <c r="CE4" s="96">
        <v>4092.36</v>
      </c>
      <c r="CF4" s="96">
        <v>4092.36</v>
      </c>
      <c r="CG4" s="96">
        <v>4092.36</v>
      </c>
      <c r="CH4" s="96">
        <v>4092.36</v>
      </c>
      <c r="CI4" s="96">
        <v>4092.36</v>
      </c>
      <c r="CJ4" s="96">
        <v>4092.36</v>
      </c>
      <c r="CK4" s="96">
        <v>4092.36</v>
      </c>
      <c r="CL4" s="96">
        <v>4092.36</v>
      </c>
      <c r="CM4" s="96">
        <v>4092.36</v>
      </c>
      <c r="CN4" s="96">
        <v>4092.36</v>
      </c>
      <c r="CO4" s="96">
        <v>4092.36</v>
      </c>
      <c r="CP4" s="96">
        <v>4092.36</v>
      </c>
      <c r="CQ4" s="96">
        <v>4092.36</v>
      </c>
      <c r="CR4" s="96">
        <v>4092.36</v>
      </c>
      <c r="CS4" s="96">
        <v>4092.36</v>
      </c>
      <c r="CT4" s="96">
        <v>4092.36</v>
      </c>
      <c r="CU4" s="96">
        <v>4092.36</v>
      </c>
      <c r="CV4" s="96">
        <v>4092.36</v>
      </c>
      <c r="CW4" s="96">
        <v>4092.36</v>
      </c>
      <c r="CX4" s="96">
        <v>4092.36</v>
      </c>
      <c r="CY4" s="96">
        <v>4092.36</v>
      </c>
      <c r="CZ4" s="96">
        <v>4092.36</v>
      </c>
      <c r="DA4" s="96">
        <v>4092.36</v>
      </c>
      <c r="DB4" s="96">
        <v>4092.36</v>
      </c>
      <c r="DC4" s="96">
        <v>4092.36</v>
      </c>
      <c r="DD4" s="96">
        <v>4092.36</v>
      </c>
      <c r="DE4" s="96">
        <v>4092.36</v>
      </c>
      <c r="DF4" s="96">
        <v>4092.36</v>
      </c>
      <c r="DG4" s="96">
        <v>4092.36</v>
      </c>
      <c r="DH4" s="96">
        <v>4092.36</v>
      </c>
      <c r="DI4" s="96">
        <v>4092.36</v>
      </c>
      <c r="DJ4" s="96">
        <v>4092.36</v>
      </c>
      <c r="DK4" s="96">
        <v>4092.36</v>
      </c>
      <c r="DL4" s="96">
        <v>4092.36</v>
      </c>
      <c r="DM4" s="96">
        <v>4092.36</v>
      </c>
      <c r="DN4" s="96">
        <v>4092.36</v>
      </c>
      <c r="DO4" s="96">
        <v>4092.36</v>
      </c>
      <c r="DP4" s="96">
        <v>4092.36</v>
      </c>
      <c r="DQ4" s="96">
        <v>4092.36</v>
      </c>
      <c r="DR4" s="96">
        <v>4092.36</v>
      </c>
      <c r="DS4" s="96">
        <v>4092.36</v>
      </c>
      <c r="DT4" s="96">
        <v>4092.36</v>
      </c>
      <c r="DU4" s="96">
        <v>4092.36</v>
      </c>
      <c r="DV4" s="96">
        <v>4092.36</v>
      </c>
      <c r="DW4" s="96">
        <v>4092.36</v>
      </c>
      <c r="DX4" s="96">
        <v>4092.36</v>
      </c>
      <c r="DY4" s="96">
        <v>4092.36</v>
      </c>
      <c r="DZ4" s="96">
        <v>4092.36</v>
      </c>
      <c r="EA4" s="96">
        <v>4092.36</v>
      </c>
      <c r="EB4" s="96">
        <v>4092.36</v>
      </c>
      <c r="EC4" s="96">
        <v>4092.36</v>
      </c>
      <c r="ED4" s="96">
        <v>4092.36</v>
      </c>
      <c r="EE4" s="96">
        <v>4092.36</v>
      </c>
      <c r="EF4" s="96">
        <v>4092.36</v>
      </c>
      <c r="EG4" s="96">
        <v>4092.36</v>
      </c>
      <c r="EH4" s="96">
        <v>4092.36</v>
      </c>
      <c r="EI4" s="96">
        <v>4092.36</v>
      </c>
      <c r="EJ4" s="96">
        <v>4092.36</v>
      </c>
      <c r="EK4" s="96">
        <v>4092.36</v>
      </c>
      <c r="EL4" s="96">
        <v>4092.36</v>
      </c>
      <c r="EM4" s="96">
        <v>4092.36</v>
      </c>
      <c r="EN4" s="96">
        <v>4092.36</v>
      </c>
      <c r="EO4" s="96">
        <v>4092.36</v>
      </c>
      <c r="EP4" s="96">
        <v>4092.36</v>
      </c>
      <c r="EQ4" s="96">
        <v>4092.36</v>
      </c>
      <c r="ER4" s="96">
        <v>4092.36</v>
      </c>
      <c r="ES4" s="96">
        <v>4092.36</v>
      </c>
      <c r="ET4" s="96">
        <v>4092.36</v>
      </c>
      <c r="EU4" s="96">
        <v>4092.36</v>
      </c>
      <c r="EV4" s="96">
        <v>4092.36</v>
      </c>
      <c r="EW4" s="96">
        <v>4092.36</v>
      </c>
      <c r="EX4" s="96">
        <v>4092.36</v>
      </c>
      <c r="EY4" s="96">
        <v>4092.36</v>
      </c>
      <c r="EZ4" s="96">
        <v>4092.36</v>
      </c>
      <c r="FA4" s="96">
        <v>4092.36</v>
      </c>
      <c r="FB4" s="96">
        <v>4092.36</v>
      </c>
      <c r="FC4" s="96">
        <v>4092.36</v>
      </c>
      <c r="FD4" s="96">
        <v>4092.36</v>
      </c>
      <c r="FE4" s="96">
        <v>4092.36</v>
      </c>
      <c r="FF4" s="96">
        <v>4092.36</v>
      </c>
      <c r="FG4" s="96">
        <v>4092.36</v>
      </c>
      <c r="FH4" s="96">
        <v>4092.36</v>
      </c>
      <c r="FI4" s="96">
        <v>4092.36</v>
      </c>
      <c r="FJ4" s="96">
        <v>4092.36</v>
      </c>
      <c r="FK4" s="96">
        <v>4092.36</v>
      </c>
      <c r="FL4" s="96">
        <v>4092.36</v>
      </c>
      <c r="FM4" s="96">
        <v>4092.36</v>
      </c>
      <c r="FN4" s="96">
        <v>4092.36</v>
      </c>
      <c r="FO4" s="96">
        <v>4092.36</v>
      </c>
      <c r="FP4" s="96">
        <v>4092.36</v>
      </c>
      <c r="FQ4" s="96">
        <v>4092.27</v>
      </c>
      <c r="FR4" s="96">
        <v>0</v>
      </c>
      <c r="FS4" s="96">
        <v>0</v>
      </c>
      <c r="FT4" s="96">
        <v>0</v>
      </c>
      <c r="FU4" s="96">
        <v>0</v>
      </c>
      <c r="FV4" s="96">
        <v>0</v>
      </c>
      <c r="FW4" s="96">
        <v>0</v>
      </c>
      <c r="FX4" s="96">
        <v>0</v>
      </c>
      <c r="FY4" s="96">
        <v>0</v>
      </c>
      <c r="FZ4" s="96">
        <v>0</v>
      </c>
      <c r="GA4" s="96">
        <v>0</v>
      </c>
      <c r="GB4" s="96">
        <v>0</v>
      </c>
      <c r="GC4" s="96">
        <v>0</v>
      </c>
      <c r="GD4" s="96">
        <v>0</v>
      </c>
      <c r="GE4" s="96">
        <v>0</v>
      </c>
      <c r="GF4" s="96">
        <v>0</v>
      </c>
      <c r="GG4" s="96">
        <v>0</v>
      </c>
      <c r="GH4" s="96">
        <v>0</v>
      </c>
      <c r="GI4" s="87">
        <v>135688</v>
      </c>
      <c r="GJ4" s="81"/>
      <c r="GK4" s="81"/>
    </row>
    <row r="5" spans="1:193">
      <c r="A5" s="87">
        <v>136446</v>
      </c>
      <c r="B5" s="87">
        <f>_xlfn.XLOOKUP(A5,[9]Planilha1!$L:$L,[9]Planilha1!$B:$B,,0)</f>
        <v>5429</v>
      </c>
      <c r="C5" s="87" t="s">
        <v>84</v>
      </c>
      <c r="D5" s="87" t="s">
        <v>324</v>
      </c>
      <c r="E5" s="91">
        <v>0</v>
      </c>
      <c r="F5" s="87" t="s">
        <v>159</v>
      </c>
      <c r="G5" s="87" t="s">
        <v>160</v>
      </c>
      <c r="H5" s="95" t="str">
        <f>VLOOKUP(B5,Elegibilidade!A:I,9,0)</f>
        <v>Inelegível</v>
      </c>
      <c r="I5" s="92">
        <v>22</v>
      </c>
      <c r="J5" s="88">
        <v>0</v>
      </c>
      <c r="K5" s="88">
        <f>SUM(T5:GH5)</f>
        <v>357779.83999999985</v>
      </c>
      <c r="L5" s="88">
        <f t="shared" si="0"/>
        <v>357779.83999999985</v>
      </c>
      <c r="M5" s="87" t="s">
        <v>162</v>
      </c>
      <c r="N5" s="88">
        <f>VLOOKUP(M5,Base!A:B,2,0)*L5</f>
        <v>357779.83999999985</v>
      </c>
      <c r="O5" s="88">
        <f t="shared" si="1"/>
        <v>321534.70175488637</v>
      </c>
      <c r="P5" s="88">
        <f>Vendas!$J$1</f>
        <v>880.37366341237282</v>
      </c>
      <c r="Q5" s="137">
        <v>490.65</v>
      </c>
      <c r="R5" s="88">
        <f t="shared" si="2"/>
        <v>431955.33795328072</v>
      </c>
      <c r="S5" s="93">
        <f t="shared" si="3"/>
        <v>0.74437024734641155</v>
      </c>
      <c r="T5" s="96">
        <v>16262.72</v>
      </c>
      <c r="U5" s="96">
        <v>16262.72</v>
      </c>
      <c r="V5" s="96">
        <v>16262.72</v>
      </c>
      <c r="W5" s="96">
        <v>16262.72</v>
      </c>
      <c r="X5" s="96">
        <v>16262.72</v>
      </c>
      <c r="Y5" s="96">
        <v>16262.72</v>
      </c>
      <c r="Z5" s="96">
        <v>16262.72</v>
      </c>
      <c r="AA5" s="96">
        <v>16262.72</v>
      </c>
      <c r="AB5" s="96">
        <v>16262.72</v>
      </c>
      <c r="AC5" s="96">
        <v>16262.72</v>
      </c>
      <c r="AD5" s="96">
        <v>16262.72</v>
      </c>
      <c r="AE5" s="96">
        <v>16262.72</v>
      </c>
      <c r="AF5" s="96">
        <v>16262.72</v>
      </c>
      <c r="AG5" s="96">
        <v>16262.72</v>
      </c>
      <c r="AH5" s="96">
        <v>16262.72</v>
      </c>
      <c r="AI5" s="96">
        <v>16262.72</v>
      </c>
      <c r="AJ5" s="96">
        <v>16262.72</v>
      </c>
      <c r="AK5" s="96">
        <v>16262.72</v>
      </c>
      <c r="AL5" s="96">
        <v>16262.72</v>
      </c>
      <c r="AM5" s="96">
        <v>16262.72</v>
      </c>
      <c r="AN5" s="96">
        <v>16262.72</v>
      </c>
      <c r="AO5" s="96">
        <v>16262.72</v>
      </c>
      <c r="AP5" s="96">
        <v>0</v>
      </c>
      <c r="AQ5" s="96">
        <v>0</v>
      </c>
      <c r="AR5" s="96">
        <v>0</v>
      </c>
      <c r="AS5" s="96">
        <v>0</v>
      </c>
      <c r="AT5" s="96">
        <v>0</v>
      </c>
      <c r="AU5" s="96">
        <v>0</v>
      </c>
      <c r="AV5" s="96">
        <v>0</v>
      </c>
      <c r="AW5" s="96">
        <v>0</v>
      </c>
      <c r="AX5" s="96">
        <v>0</v>
      </c>
      <c r="AY5" s="96">
        <v>0</v>
      </c>
      <c r="AZ5" s="96">
        <v>0</v>
      </c>
      <c r="BA5" s="96">
        <v>0</v>
      </c>
      <c r="BB5" s="96">
        <v>0</v>
      </c>
      <c r="BC5" s="96">
        <v>0</v>
      </c>
      <c r="BD5" s="96">
        <v>0</v>
      </c>
      <c r="BE5" s="96">
        <v>0</v>
      </c>
      <c r="BF5" s="96">
        <v>0</v>
      </c>
      <c r="BG5" s="96">
        <v>0</v>
      </c>
      <c r="BH5" s="96">
        <v>0</v>
      </c>
      <c r="BI5" s="96">
        <v>0</v>
      </c>
      <c r="BJ5" s="96">
        <v>0</v>
      </c>
      <c r="BK5" s="96">
        <v>0</v>
      </c>
      <c r="BL5" s="96">
        <v>0</v>
      </c>
      <c r="BM5" s="96">
        <v>0</v>
      </c>
      <c r="BN5" s="96">
        <v>0</v>
      </c>
      <c r="BO5" s="96">
        <v>0</v>
      </c>
      <c r="BP5" s="96">
        <v>0</v>
      </c>
      <c r="BQ5" s="96">
        <v>0</v>
      </c>
      <c r="BR5" s="96">
        <v>0</v>
      </c>
      <c r="BS5" s="96">
        <v>0</v>
      </c>
      <c r="BT5" s="96">
        <v>0</v>
      </c>
      <c r="BU5" s="96">
        <v>0</v>
      </c>
      <c r="BV5" s="96">
        <v>0</v>
      </c>
      <c r="BW5" s="96">
        <v>0</v>
      </c>
      <c r="BX5" s="96">
        <v>0</v>
      </c>
      <c r="BY5" s="96">
        <v>0</v>
      </c>
      <c r="BZ5" s="96">
        <v>0</v>
      </c>
      <c r="CA5" s="96">
        <v>0</v>
      </c>
      <c r="CB5" s="96">
        <v>0</v>
      </c>
      <c r="CC5" s="96">
        <v>0</v>
      </c>
      <c r="CD5" s="96">
        <v>0</v>
      </c>
      <c r="CE5" s="96">
        <v>0</v>
      </c>
      <c r="CF5" s="96">
        <v>0</v>
      </c>
      <c r="CG5" s="96">
        <v>0</v>
      </c>
      <c r="CH5" s="96">
        <v>0</v>
      </c>
      <c r="CI5" s="96">
        <v>0</v>
      </c>
      <c r="CJ5" s="96">
        <v>0</v>
      </c>
      <c r="CK5" s="96">
        <v>0</v>
      </c>
      <c r="CL5" s="96">
        <v>0</v>
      </c>
      <c r="CM5" s="96">
        <v>0</v>
      </c>
      <c r="CN5" s="96">
        <v>0</v>
      </c>
      <c r="CO5" s="96">
        <v>0</v>
      </c>
      <c r="CP5" s="96">
        <v>0</v>
      </c>
      <c r="CQ5" s="96">
        <v>0</v>
      </c>
      <c r="CR5" s="96">
        <v>0</v>
      </c>
      <c r="CS5" s="96">
        <v>0</v>
      </c>
      <c r="CT5" s="96">
        <v>0</v>
      </c>
      <c r="CU5" s="96">
        <v>0</v>
      </c>
      <c r="CV5" s="96">
        <v>0</v>
      </c>
      <c r="CW5" s="96">
        <v>0</v>
      </c>
      <c r="CX5" s="96">
        <v>0</v>
      </c>
      <c r="CY5" s="96">
        <v>0</v>
      </c>
      <c r="CZ5" s="96">
        <v>0</v>
      </c>
      <c r="DA5" s="96">
        <v>0</v>
      </c>
      <c r="DB5" s="96">
        <v>0</v>
      </c>
      <c r="DC5" s="96">
        <v>0</v>
      </c>
      <c r="DD5" s="96">
        <v>0</v>
      </c>
      <c r="DE5" s="96">
        <v>0</v>
      </c>
      <c r="DF5" s="96">
        <v>0</v>
      </c>
      <c r="DG5" s="96">
        <v>0</v>
      </c>
      <c r="DH5" s="96">
        <v>0</v>
      </c>
      <c r="DI5" s="96">
        <v>0</v>
      </c>
      <c r="DJ5" s="96">
        <v>0</v>
      </c>
      <c r="DK5" s="96">
        <v>0</v>
      </c>
      <c r="DL5" s="96">
        <v>0</v>
      </c>
      <c r="DM5" s="96">
        <v>0</v>
      </c>
      <c r="DN5" s="96">
        <v>0</v>
      </c>
      <c r="DO5" s="96">
        <v>0</v>
      </c>
      <c r="DP5" s="96">
        <v>0</v>
      </c>
      <c r="DQ5" s="96">
        <v>0</v>
      </c>
      <c r="DR5" s="96">
        <v>0</v>
      </c>
      <c r="DS5" s="96">
        <v>0</v>
      </c>
      <c r="DT5" s="96">
        <v>0</v>
      </c>
      <c r="DU5" s="96">
        <v>0</v>
      </c>
      <c r="DV5" s="96">
        <v>0</v>
      </c>
      <c r="DW5" s="96">
        <v>0</v>
      </c>
      <c r="DX5" s="96">
        <v>0</v>
      </c>
      <c r="DY5" s="96">
        <v>0</v>
      </c>
      <c r="DZ5" s="96">
        <v>0</v>
      </c>
      <c r="EA5" s="96">
        <v>0</v>
      </c>
      <c r="EB5" s="96">
        <v>0</v>
      </c>
      <c r="EC5" s="96">
        <v>0</v>
      </c>
      <c r="ED5" s="96">
        <v>0</v>
      </c>
      <c r="EE5" s="96">
        <v>0</v>
      </c>
      <c r="EF5" s="96">
        <v>0</v>
      </c>
      <c r="EG5" s="96">
        <v>0</v>
      </c>
      <c r="EH5" s="96">
        <v>0</v>
      </c>
      <c r="EI5" s="96">
        <v>0</v>
      </c>
      <c r="EJ5" s="96">
        <v>0</v>
      </c>
      <c r="EK5" s="96">
        <v>0</v>
      </c>
      <c r="EL5" s="96">
        <v>0</v>
      </c>
      <c r="EM5" s="96">
        <v>0</v>
      </c>
      <c r="EN5" s="96">
        <v>0</v>
      </c>
      <c r="EO5" s="96">
        <v>0</v>
      </c>
      <c r="EP5" s="96">
        <v>0</v>
      </c>
      <c r="EQ5" s="96">
        <v>0</v>
      </c>
      <c r="ER5" s="96">
        <v>0</v>
      </c>
      <c r="ES5" s="96">
        <v>0</v>
      </c>
      <c r="ET5" s="96">
        <v>0</v>
      </c>
      <c r="EU5" s="96">
        <v>0</v>
      </c>
      <c r="EV5" s="96">
        <v>0</v>
      </c>
      <c r="EW5" s="96">
        <v>0</v>
      </c>
      <c r="EX5" s="96">
        <v>0</v>
      </c>
      <c r="EY5" s="96">
        <v>0</v>
      </c>
      <c r="EZ5" s="96">
        <v>0</v>
      </c>
      <c r="FA5" s="96">
        <v>0</v>
      </c>
      <c r="FB5" s="96">
        <v>0</v>
      </c>
      <c r="FC5" s="96">
        <v>0</v>
      </c>
      <c r="FD5" s="96">
        <v>0</v>
      </c>
      <c r="FE5" s="96">
        <v>0</v>
      </c>
      <c r="FF5" s="96">
        <v>0</v>
      </c>
      <c r="FG5" s="96">
        <v>0</v>
      </c>
      <c r="FH5" s="96">
        <v>0</v>
      </c>
      <c r="FI5" s="96">
        <v>0</v>
      </c>
      <c r="FJ5" s="96">
        <v>0</v>
      </c>
      <c r="FK5" s="96">
        <v>0</v>
      </c>
      <c r="FL5" s="96">
        <v>0</v>
      </c>
      <c r="FM5" s="96">
        <v>0</v>
      </c>
      <c r="FN5" s="96">
        <v>0</v>
      </c>
      <c r="FO5" s="96">
        <v>0</v>
      </c>
      <c r="FP5" s="96">
        <v>0</v>
      </c>
      <c r="FQ5" s="96">
        <v>0</v>
      </c>
      <c r="FR5" s="96">
        <v>0</v>
      </c>
      <c r="FS5" s="96">
        <v>0</v>
      </c>
      <c r="FT5" s="96">
        <v>0</v>
      </c>
      <c r="FU5" s="96">
        <v>0</v>
      </c>
      <c r="FV5" s="96">
        <v>0</v>
      </c>
      <c r="FW5" s="96">
        <v>0</v>
      </c>
      <c r="FX5" s="96">
        <v>0</v>
      </c>
      <c r="FY5" s="96">
        <v>0</v>
      </c>
      <c r="FZ5" s="96">
        <v>0</v>
      </c>
      <c r="GA5" s="96">
        <v>0</v>
      </c>
      <c r="GB5" s="96">
        <v>0</v>
      </c>
      <c r="GC5" s="96">
        <v>0</v>
      </c>
      <c r="GD5" s="96">
        <v>0</v>
      </c>
      <c r="GE5" s="96">
        <v>0</v>
      </c>
      <c r="GF5" s="96">
        <v>0</v>
      </c>
      <c r="GG5" s="96">
        <v>0</v>
      </c>
      <c r="GH5" s="96">
        <v>0</v>
      </c>
      <c r="GI5" s="87">
        <v>136446</v>
      </c>
      <c r="GJ5" s="81"/>
      <c r="GK5" s="81"/>
    </row>
    <row r="6" spans="1:193">
      <c r="A6" s="87">
        <v>135667</v>
      </c>
      <c r="B6" s="87">
        <f>_xlfn.XLOOKUP(A6,[9]Planilha1!$L:$L,[9]Planilha1!$B:$B,,0)</f>
        <v>6402</v>
      </c>
      <c r="C6" s="87" t="s">
        <v>85</v>
      </c>
      <c r="D6" s="87" t="s">
        <v>285</v>
      </c>
      <c r="E6" s="91">
        <v>0.1003</v>
      </c>
      <c r="F6" s="87" t="s">
        <v>159</v>
      </c>
      <c r="G6" s="87" t="s">
        <v>160</v>
      </c>
      <c r="H6" s="95" t="str">
        <f>VLOOKUP(B6,Elegibilidade!A:I,9,0)</f>
        <v>Elegível</v>
      </c>
      <c r="I6" s="92">
        <v>149</v>
      </c>
      <c r="J6" s="88">
        <v>0</v>
      </c>
      <c r="K6" s="88">
        <f t="shared" ref="K6:K35" si="4">NPV(0.8%,T6:GH6)</f>
        <v>350463.31025299587</v>
      </c>
      <c r="L6" s="88">
        <f t="shared" si="0"/>
        <v>350463.31025299587</v>
      </c>
      <c r="M6" s="87" t="s">
        <v>162</v>
      </c>
      <c r="N6" s="88">
        <f>VLOOKUP(M6,Base!A:B,2,0)*L6</f>
        <v>350463.31025299587</v>
      </c>
      <c r="O6" s="88">
        <f t="shared" si="1"/>
        <v>321079.99249271327</v>
      </c>
      <c r="P6" s="88">
        <f>Vendas!$J$1</f>
        <v>880.37366341237282</v>
      </c>
      <c r="Q6" s="137">
        <f>VLOOKUP(A6,[10]FluxoFuturo!$A:$Q,17,0)</f>
        <v>460.99</v>
      </c>
      <c r="R6" s="88">
        <f t="shared" si="2"/>
        <v>405843.45509646973</v>
      </c>
      <c r="S6" s="93">
        <f t="shared" si="3"/>
        <v>0.79114246752209416</v>
      </c>
      <c r="T6" s="96">
        <v>4034.44</v>
      </c>
      <c r="U6" s="96">
        <v>4034.44</v>
      </c>
      <c r="V6" s="96">
        <v>4034.44</v>
      </c>
      <c r="W6" s="96">
        <v>4034.44</v>
      </c>
      <c r="X6" s="96">
        <v>4034.44</v>
      </c>
      <c r="Y6" s="96">
        <v>4034.44</v>
      </c>
      <c r="Z6" s="96">
        <v>4034.44</v>
      </c>
      <c r="AA6" s="96">
        <v>4034.44</v>
      </c>
      <c r="AB6" s="96">
        <v>4034.44</v>
      </c>
      <c r="AC6" s="96">
        <v>4034.44</v>
      </c>
      <c r="AD6" s="96">
        <v>4034.44</v>
      </c>
      <c r="AE6" s="96">
        <v>4034.44</v>
      </c>
      <c r="AF6" s="96">
        <v>4034.44</v>
      </c>
      <c r="AG6" s="96">
        <v>4034.44</v>
      </c>
      <c r="AH6" s="96">
        <v>4034.44</v>
      </c>
      <c r="AI6" s="96">
        <v>4034.44</v>
      </c>
      <c r="AJ6" s="96">
        <v>4034.44</v>
      </c>
      <c r="AK6" s="96">
        <v>4034.44</v>
      </c>
      <c r="AL6" s="96">
        <v>4034.44</v>
      </c>
      <c r="AM6" s="96">
        <v>4034.44</v>
      </c>
      <c r="AN6" s="96">
        <v>4034.44</v>
      </c>
      <c r="AO6" s="96">
        <v>4034.44</v>
      </c>
      <c r="AP6" s="96">
        <v>4034.44</v>
      </c>
      <c r="AQ6" s="96">
        <v>4034.44</v>
      </c>
      <c r="AR6" s="96">
        <v>4034.44</v>
      </c>
      <c r="AS6" s="96">
        <v>4034.44</v>
      </c>
      <c r="AT6" s="96">
        <v>4034.44</v>
      </c>
      <c r="AU6" s="96">
        <v>4034.44</v>
      </c>
      <c r="AV6" s="96">
        <v>4034.44</v>
      </c>
      <c r="AW6" s="96">
        <v>4034.44</v>
      </c>
      <c r="AX6" s="96">
        <v>4034.44</v>
      </c>
      <c r="AY6" s="96">
        <v>4034.44</v>
      </c>
      <c r="AZ6" s="96">
        <v>4034.44</v>
      </c>
      <c r="BA6" s="96">
        <v>4034.44</v>
      </c>
      <c r="BB6" s="96">
        <v>4034.44</v>
      </c>
      <c r="BC6" s="96">
        <v>4034.44</v>
      </c>
      <c r="BD6" s="96">
        <v>4034.44</v>
      </c>
      <c r="BE6" s="96">
        <v>4034.44</v>
      </c>
      <c r="BF6" s="96">
        <v>4034.44</v>
      </c>
      <c r="BG6" s="96">
        <v>4034.44</v>
      </c>
      <c r="BH6" s="96">
        <v>4034.44</v>
      </c>
      <c r="BI6" s="96">
        <v>4034.44</v>
      </c>
      <c r="BJ6" s="96">
        <v>4034.44</v>
      </c>
      <c r="BK6" s="96">
        <v>4034.44</v>
      </c>
      <c r="BL6" s="96">
        <v>4034.44</v>
      </c>
      <c r="BM6" s="96">
        <v>4034.44</v>
      </c>
      <c r="BN6" s="96">
        <v>4034.44</v>
      </c>
      <c r="BO6" s="96">
        <v>4034.44</v>
      </c>
      <c r="BP6" s="96">
        <v>4034.44</v>
      </c>
      <c r="BQ6" s="96">
        <v>4034.44</v>
      </c>
      <c r="BR6" s="96">
        <v>4034.44</v>
      </c>
      <c r="BS6" s="96">
        <v>4034.44</v>
      </c>
      <c r="BT6" s="96">
        <v>4034.44</v>
      </c>
      <c r="BU6" s="96">
        <v>4034.44</v>
      </c>
      <c r="BV6" s="96">
        <v>4034.44</v>
      </c>
      <c r="BW6" s="96">
        <v>4034.44</v>
      </c>
      <c r="BX6" s="96">
        <v>4034.44</v>
      </c>
      <c r="BY6" s="96">
        <v>4034.44</v>
      </c>
      <c r="BZ6" s="96">
        <v>4034.44</v>
      </c>
      <c r="CA6" s="96">
        <v>4034.44</v>
      </c>
      <c r="CB6" s="96">
        <v>4034.44</v>
      </c>
      <c r="CC6" s="96">
        <v>4034.44</v>
      </c>
      <c r="CD6" s="96">
        <v>4034.44</v>
      </c>
      <c r="CE6" s="96">
        <v>4034.44</v>
      </c>
      <c r="CF6" s="96">
        <v>4034.44</v>
      </c>
      <c r="CG6" s="96">
        <v>4034.44</v>
      </c>
      <c r="CH6" s="96">
        <v>4034.44</v>
      </c>
      <c r="CI6" s="96">
        <v>4034.44</v>
      </c>
      <c r="CJ6" s="96">
        <v>4034.44</v>
      </c>
      <c r="CK6" s="96">
        <v>4034.44</v>
      </c>
      <c r="CL6" s="96">
        <v>4034.44</v>
      </c>
      <c r="CM6" s="96">
        <v>4034.44</v>
      </c>
      <c r="CN6" s="96">
        <v>4034.44</v>
      </c>
      <c r="CO6" s="96">
        <v>4034.44</v>
      </c>
      <c r="CP6" s="96">
        <v>4034.44</v>
      </c>
      <c r="CQ6" s="96">
        <v>4034.44</v>
      </c>
      <c r="CR6" s="96">
        <v>4034.44</v>
      </c>
      <c r="CS6" s="96">
        <v>4034.44</v>
      </c>
      <c r="CT6" s="96">
        <v>4034.44</v>
      </c>
      <c r="CU6" s="96">
        <v>4034.44</v>
      </c>
      <c r="CV6" s="96">
        <v>4034.44</v>
      </c>
      <c r="CW6" s="96">
        <v>4034.44</v>
      </c>
      <c r="CX6" s="96">
        <v>4034.44</v>
      </c>
      <c r="CY6" s="96">
        <v>4034.44</v>
      </c>
      <c r="CZ6" s="96">
        <v>4034.44</v>
      </c>
      <c r="DA6" s="96">
        <v>4034.44</v>
      </c>
      <c r="DB6" s="96">
        <v>4034.44</v>
      </c>
      <c r="DC6" s="96">
        <v>4034.44</v>
      </c>
      <c r="DD6" s="96">
        <v>4034.44</v>
      </c>
      <c r="DE6" s="96">
        <v>4034.44</v>
      </c>
      <c r="DF6" s="96">
        <v>4034.44</v>
      </c>
      <c r="DG6" s="96">
        <v>4034.44</v>
      </c>
      <c r="DH6" s="96">
        <v>4034.44</v>
      </c>
      <c r="DI6" s="96">
        <v>4034.44</v>
      </c>
      <c r="DJ6" s="96">
        <v>4034.44</v>
      </c>
      <c r="DK6" s="96">
        <v>4034.44</v>
      </c>
      <c r="DL6" s="96">
        <v>4034.44</v>
      </c>
      <c r="DM6" s="96">
        <v>4034.44</v>
      </c>
      <c r="DN6" s="96">
        <v>4034.44</v>
      </c>
      <c r="DO6" s="96">
        <v>4034.44</v>
      </c>
      <c r="DP6" s="96">
        <v>4034.44</v>
      </c>
      <c r="DQ6" s="96">
        <v>4034.44</v>
      </c>
      <c r="DR6" s="96">
        <v>4034.44</v>
      </c>
      <c r="DS6" s="96">
        <v>4034.44</v>
      </c>
      <c r="DT6" s="96">
        <v>4034.44</v>
      </c>
      <c r="DU6" s="96">
        <v>4034.44</v>
      </c>
      <c r="DV6" s="96">
        <v>4034.44</v>
      </c>
      <c r="DW6" s="96">
        <v>4034.44</v>
      </c>
      <c r="DX6" s="96">
        <v>4034.44</v>
      </c>
      <c r="DY6" s="96">
        <v>4034.44</v>
      </c>
      <c r="DZ6" s="96">
        <v>4034.44</v>
      </c>
      <c r="EA6" s="96">
        <v>4034.44</v>
      </c>
      <c r="EB6" s="96">
        <v>4034.44</v>
      </c>
      <c r="EC6" s="96">
        <v>4034.44</v>
      </c>
      <c r="ED6" s="96">
        <v>4034.44</v>
      </c>
      <c r="EE6" s="96">
        <v>4034.44</v>
      </c>
      <c r="EF6" s="96">
        <v>4034.44</v>
      </c>
      <c r="EG6" s="96">
        <v>4034.44</v>
      </c>
      <c r="EH6" s="96">
        <v>4034.44</v>
      </c>
      <c r="EI6" s="96">
        <v>4034.44</v>
      </c>
      <c r="EJ6" s="96">
        <v>4034.44</v>
      </c>
      <c r="EK6" s="96">
        <v>4034.44</v>
      </c>
      <c r="EL6" s="96">
        <v>4034.44</v>
      </c>
      <c r="EM6" s="96">
        <v>4034.44</v>
      </c>
      <c r="EN6" s="96">
        <v>4034.44</v>
      </c>
      <c r="EO6" s="96">
        <v>4034.44</v>
      </c>
      <c r="EP6" s="96">
        <v>4034.44</v>
      </c>
      <c r="EQ6" s="96">
        <v>4034.44</v>
      </c>
      <c r="ER6" s="96">
        <v>4034.44</v>
      </c>
      <c r="ES6" s="96">
        <v>4034.44</v>
      </c>
      <c r="ET6" s="96">
        <v>4034.44</v>
      </c>
      <c r="EU6" s="96">
        <v>4034.44</v>
      </c>
      <c r="EV6" s="96">
        <v>4034.44</v>
      </c>
      <c r="EW6" s="96">
        <v>4034.44</v>
      </c>
      <c r="EX6" s="96">
        <v>4034.44</v>
      </c>
      <c r="EY6" s="96">
        <v>4034.44</v>
      </c>
      <c r="EZ6" s="96">
        <v>4034.44</v>
      </c>
      <c r="FA6" s="96">
        <v>4034.44</v>
      </c>
      <c r="FB6" s="96">
        <v>4034.44</v>
      </c>
      <c r="FC6" s="96">
        <v>4034.44</v>
      </c>
      <c r="FD6" s="96">
        <v>4034.44</v>
      </c>
      <c r="FE6" s="96">
        <v>4034.44</v>
      </c>
      <c r="FF6" s="96">
        <v>4034.44</v>
      </c>
      <c r="FG6" s="96">
        <v>4034.44</v>
      </c>
      <c r="FH6" s="96">
        <v>4034.44</v>
      </c>
      <c r="FI6" s="96">
        <v>4034.44</v>
      </c>
      <c r="FJ6" s="96">
        <v>4034.44</v>
      </c>
      <c r="FK6" s="96">
        <v>4034.44</v>
      </c>
      <c r="FL6" s="96">
        <v>4034.38</v>
      </c>
      <c r="FM6" s="96">
        <v>0</v>
      </c>
      <c r="FN6" s="96">
        <v>0</v>
      </c>
      <c r="FO6" s="96">
        <v>0</v>
      </c>
      <c r="FP6" s="96">
        <v>0</v>
      </c>
      <c r="FQ6" s="96">
        <v>0</v>
      </c>
      <c r="FR6" s="96">
        <v>0</v>
      </c>
      <c r="FS6" s="96">
        <v>0</v>
      </c>
      <c r="FT6" s="96">
        <v>0</v>
      </c>
      <c r="FU6" s="96">
        <v>0</v>
      </c>
      <c r="FV6" s="96">
        <v>0</v>
      </c>
      <c r="FW6" s="96">
        <v>0</v>
      </c>
      <c r="FX6" s="96">
        <v>0</v>
      </c>
      <c r="FY6" s="96">
        <v>0</v>
      </c>
      <c r="FZ6" s="96">
        <v>0</v>
      </c>
      <c r="GA6" s="96">
        <v>0</v>
      </c>
      <c r="GB6" s="96">
        <v>0</v>
      </c>
      <c r="GC6" s="96">
        <v>0</v>
      </c>
      <c r="GD6" s="96">
        <v>0</v>
      </c>
      <c r="GE6" s="96">
        <v>0</v>
      </c>
      <c r="GF6" s="96">
        <v>0</v>
      </c>
      <c r="GG6" s="96">
        <v>0</v>
      </c>
      <c r="GH6" s="96">
        <v>0</v>
      </c>
      <c r="GI6" s="87">
        <v>135667</v>
      </c>
      <c r="GJ6" s="81"/>
      <c r="GK6" s="81"/>
    </row>
    <row r="7" spans="1:193">
      <c r="A7" s="87">
        <v>136054</v>
      </c>
      <c r="B7" s="87">
        <v>6501</v>
      </c>
      <c r="C7" s="87" t="s">
        <v>86</v>
      </c>
      <c r="D7" s="87" t="s">
        <v>313</v>
      </c>
      <c r="E7" s="91">
        <v>0.100339</v>
      </c>
      <c r="F7" s="87" t="s">
        <v>159</v>
      </c>
      <c r="G7" s="87" t="s">
        <v>160</v>
      </c>
      <c r="H7" s="95" t="str">
        <f>VLOOKUP(B7,Elegibilidade!A:I,9,0)</f>
        <v>Inelegível</v>
      </c>
      <c r="I7" s="92">
        <v>171</v>
      </c>
      <c r="J7" s="88">
        <v>0</v>
      </c>
      <c r="K7" s="88">
        <f t="shared" si="4"/>
        <v>336310.40470067027</v>
      </c>
      <c r="L7" s="88">
        <f t="shared" si="0"/>
        <v>336310.40470067027</v>
      </c>
      <c r="M7" s="87" t="s">
        <v>162</v>
      </c>
      <c r="N7" s="88">
        <f>VLOOKUP(M7,Base!A:B,2,0)*L7</f>
        <v>336310.40470067027</v>
      </c>
      <c r="O7" s="88">
        <f t="shared" si="1"/>
        <v>305980.08396625717</v>
      </c>
      <c r="P7" s="88">
        <f>Vendas!$J$1</f>
        <v>880.37366341237282</v>
      </c>
      <c r="Q7" s="137">
        <f>VLOOKUP(A7,[10]FluxoFuturo!$A:$Q,17,0)</f>
        <v>360</v>
      </c>
      <c r="R7" s="88">
        <f t="shared" si="2"/>
        <v>316934.51882845419</v>
      </c>
      <c r="S7" s="93">
        <f t="shared" si="3"/>
        <v>0.96543628348628607</v>
      </c>
      <c r="T7" s="96">
        <v>9139.64</v>
      </c>
      <c r="U7" s="96">
        <v>9139.64</v>
      </c>
      <c r="V7" s="96">
        <v>2336.21</v>
      </c>
      <c r="W7" s="96">
        <v>2336.21</v>
      </c>
      <c r="X7" s="96">
        <v>2336.21</v>
      </c>
      <c r="Y7" s="96">
        <v>2336.21</v>
      </c>
      <c r="Z7" s="96">
        <v>2336.21</v>
      </c>
      <c r="AA7" s="96">
        <v>2336.21</v>
      </c>
      <c r="AB7" s="96">
        <v>2336.21</v>
      </c>
      <c r="AC7" s="96">
        <v>2336.21</v>
      </c>
      <c r="AD7" s="96">
        <v>16583.400000000001</v>
      </c>
      <c r="AE7" s="96">
        <v>2336.21</v>
      </c>
      <c r="AF7" s="96">
        <v>2336.21</v>
      </c>
      <c r="AG7" s="96">
        <v>2336.21</v>
      </c>
      <c r="AH7" s="96">
        <v>2336.21</v>
      </c>
      <c r="AI7" s="96">
        <v>2336.21</v>
      </c>
      <c r="AJ7" s="96">
        <v>2336.21</v>
      </c>
      <c r="AK7" s="96">
        <v>2336.21</v>
      </c>
      <c r="AL7" s="96">
        <v>2336.21</v>
      </c>
      <c r="AM7" s="96">
        <v>2336.21</v>
      </c>
      <c r="AN7" s="96">
        <v>2336.21</v>
      </c>
      <c r="AO7" s="96">
        <v>2336.21</v>
      </c>
      <c r="AP7" s="96">
        <v>16583.400000000001</v>
      </c>
      <c r="AQ7" s="96">
        <v>2336.21</v>
      </c>
      <c r="AR7" s="96">
        <v>2336.21</v>
      </c>
      <c r="AS7" s="96">
        <v>2336.21</v>
      </c>
      <c r="AT7" s="96">
        <v>2336.21</v>
      </c>
      <c r="AU7" s="96">
        <v>2336.21</v>
      </c>
      <c r="AV7" s="96">
        <v>2336.21</v>
      </c>
      <c r="AW7" s="96">
        <v>2336.21</v>
      </c>
      <c r="AX7" s="96">
        <v>2336.21</v>
      </c>
      <c r="AY7" s="96">
        <v>2336.21</v>
      </c>
      <c r="AZ7" s="96">
        <v>2336.21</v>
      </c>
      <c r="BA7" s="96">
        <v>2336.21</v>
      </c>
      <c r="BB7" s="96">
        <v>16583.400000000001</v>
      </c>
      <c r="BC7" s="96">
        <v>2336.21</v>
      </c>
      <c r="BD7" s="96">
        <v>2336.21</v>
      </c>
      <c r="BE7" s="96">
        <v>2336.21</v>
      </c>
      <c r="BF7" s="96">
        <v>2336.21</v>
      </c>
      <c r="BG7" s="96">
        <v>2336.21</v>
      </c>
      <c r="BH7" s="96">
        <v>2336.21</v>
      </c>
      <c r="BI7" s="96">
        <v>2336.21</v>
      </c>
      <c r="BJ7" s="96">
        <v>2336.21</v>
      </c>
      <c r="BK7" s="96">
        <v>2336.21</v>
      </c>
      <c r="BL7" s="96">
        <v>2336.21</v>
      </c>
      <c r="BM7" s="96">
        <v>2336.21</v>
      </c>
      <c r="BN7" s="96">
        <v>16583.400000000001</v>
      </c>
      <c r="BO7" s="96">
        <v>2336.21</v>
      </c>
      <c r="BP7" s="96">
        <v>2336.21</v>
      </c>
      <c r="BQ7" s="96">
        <v>2336.21</v>
      </c>
      <c r="BR7" s="96">
        <v>2336.21</v>
      </c>
      <c r="BS7" s="96">
        <v>2336.21</v>
      </c>
      <c r="BT7" s="96">
        <v>2336.21</v>
      </c>
      <c r="BU7" s="96">
        <v>2336.21</v>
      </c>
      <c r="BV7" s="96">
        <v>2336.21</v>
      </c>
      <c r="BW7" s="96">
        <v>2336.21</v>
      </c>
      <c r="BX7" s="96">
        <v>2336.21</v>
      </c>
      <c r="BY7" s="96">
        <v>2336.21</v>
      </c>
      <c r="BZ7" s="96">
        <v>16583.400000000001</v>
      </c>
      <c r="CA7" s="96">
        <v>2336.21</v>
      </c>
      <c r="CB7" s="96">
        <v>2336.21</v>
      </c>
      <c r="CC7" s="96">
        <v>2336.21</v>
      </c>
      <c r="CD7" s="96">
        <v>2336.21</v>
      </c>
      <c r="CE7" s="96">
        <v>2336.21</v>
      </c>
      <c r="CF7" s="96">
        <v>2336.21</v>
      </c>
      <c r="CG7" s="96">
        <v>2336.21</v>
      </c>
      <c r="CH7" s="96">
        <v>2336.21</v>
      </c>
      <c r="CI7" s="96">
        <v>2336.21</v>
      </c>
      <c r="CJ7" s="96">
        <v>2336.21</v>
      </c>
      <c r="CK7" s="96">
        <v>2336.21</v>
      </c>
      <c r="CL7" s="96">
        <v>16583.400000000001</v>
      </c>
      <c r="CM7" s="96">
        <v>2336.21</v>
      </c>
      <c r="CN7" s="96">
        <v>2336.21</v>
      </c>
      <c r="CO7" s="96">
        <v>2336.21</v>
      </c>
      <c r="CP7" s="96">
        <v>2336.21</v>
      </c>
      <c r="CQ7" s="96">
        <v>2336.21</v>
      </c>
      <c r="CR7" s="96">
        <v>2336.21</v>
      </c>
      <c r="CS7" s="96">
        <v>2336.21</v>
      </c>
      <c r="CT7" s="96">
        <v>2336.21</v>
      </c>
      <c r="CU7" s="96">
        <v>2336.21</v>
      </c>
      <c r="CV7" s="96">
        <v>2336.21</v>
      </c>
      <c r="CW7" s="96">
        <v>2336.21</v>
      </c>
      <c r="CX7" s="96">
        <v>16583.400000000001</v>
      </c>
      <c r="CY7" s="96">
        <v>2336.21</v>
      </c>
      <c r="CZ7" s="96">
        <v>2336.21</v>
      </c>
      <c r="DA7" s="96">
        <v>2336.21</v>
      </c>
      <c r="DB7" s="96">
        <v>2336.21</v>
      </c>
      <c r="DC7" s="96">
        <v>2336.21</v>
      </c>
      <c r="DD7" s="96">
        <v>2336.21</v>
      </c>
      <c r="DE7" s="96">
        <v>2336.21</v>
      </c>
      <c r="DF7" s="96">
        <v>2336.21</v>
      </c>
      <c r="DG7" s="96">
        <v>2336.21</v>
      </c>
      <c r="DH7" s="96">
        <v>2336.21</v>
      </c>
      <c r="DI7" s="96">
        <v>2336.21</v>
      </c>
      <c r="DJ7" s="96">
        <v>16583.400000000001</v>
      </c>
      <c r="DK7" s="96">
        <v>2336.21</v>
      </c>
      <c r="DL7" s="96">
        <v>2336.21</v>
      </c>
      <c r="DM7" s="96">
        <v>2336.21</v>
      </c>
      <c r="DN7" s="96">
        <v>2336.21</v>
      </c>
      <c r="DO7" s="96">
        <v>2336.21</v>
      </c>
      <c r="DP7" s="96">
        <v>2336.21</v>
      </c>
      <c r="DQ7" s="96">
        <v>2336.21</v>
      </c>
      <c r="DR7" s="96">
        <v>2336.21</v>
      </c>
      <c r="DS7" s="96">
        <v>2336.21</v>
      </c>
      <c r="DT7" s="96">
        <v>2336.21</v>
      </c>
      <c r="DU7" s="96">
        <v>2336.21</v>
      </c>
      <c r="DV7" s="96">
        <v>16583.400000000001</v>
      </c>
      <c r="DW7" s="96">
        <v>2336.21</v>
      </c>
      <c r="DX7" s="96">
        <v>2336.21</v>
      </c>
      <c r="DY7" s="96">
        <v>2336.21</v>
      </c>
      <c r="DZ7" s="96">
        <v>2336.21</v>
      </c>
      <c r="EA7" s="96">
        <v>2336.21</v>
      </c>
      <c r="EB7" s="96">
        <v>2336.21</v>
      </c>
      <c r="EC7" s="96">
        <v>2336.21</v>
      </c>
      <c r="ED7" s="96">
        <v>2336.21</v>
      </c>
      <c r="EE7" s="96">
        <v>2336.21</v>
      </c>
      <c r="EF7" s="96">
        <v>2336.21</v>
      </c>
      <c r="EG7" s="96">
        <v>2336.21</v>
      </c>
      <c r="EH7" s="96">
        <v>16583.400000000001</v>
      </c>
      <c r="EI7" s="96">
        <v>2336.21</v>
      </c>
      <c r="EJ7" s="96">
        <v>2336.21</v>
      </c>
      <c r="EK7" s="96">
        <v>2336.21</v>
      </c>
      <c r="EL7" s="96">
        <v>2336.21</v>
      </c>
      <c r="EM7" s="96">
        <v>2336.21</v>
      </c>
      <c r="EN7" s="96">
        <v>2336.21</v>
      </c>
      <c r="EO7" s="96">
        <v>2336.21</v>
      </c>
      <c r="EP7" s="96">
        <v>2336.21</v>
      </c>
      <c r="EQ7" s="96">
        <v>2336.21</v>
      </c>
      <c r="ER7" s="96">
        <v>2336.21</v>
      </c>
      <c r="ES7" s="96">
        <v>2336.21</v>
      </c>
      <c r="ET7" s="96">
        <v>16583.400000000001</v>
      </c>
      <c r="EU7" s="96">
        <v>2336.21</v>
      </c>
      <c r="EV7" s="96">
        <v>2336.21</v>
      </c>
      <c r="EW7" s="96">
        <v>2336.21</v>
      </c>
      <c r="EX7" s="96">
        <v>2336.21</v>
      </c>
      <c r="EY7" s="96">
        <v>2336.21</v>
      </c>
      <c r="EZ7" s="96">
        <v>2336.21</v>
      </c>
      <c r="FA7" s="96">
        <v>2336.21</v>
      </c>
      <c r="FB7" s="96">
        <v>2336.21</v>
      </c>
      <c r="FC7" s="96">
        <v>2336.21</v>
      </c>
      <c r="FD7" s="96">
        <v>2336.21</v>
      </c>
      <c r="FE7" s="96">
        <v>2336.21</v>
      </c>
      <c r="FF7" s="96">
        <v>16583.400000000001</v>
      </c>
      <c r="FG7" s="96">
        <v>2336.21</v>
      </c>
      <c r="FH7" s="96">
        <v>2336.21</v>
      </c>
      <c r="FI7" s="96">
        <v>2336.21</v>
      </c>
      <c r="FJ7" s="96">
        <v>2336.21</v>
      </c>
      <c r="FK7" s="96">
        <v>2336.21</v>
      </c>
      <c r="FL7" s="96">
        <v>2336.21</v>
      </c>
      <c r="FM7" s="96">
        <v>2336.21</v>
      </c>
      <c r="FN7" s="96">
        <v>2336.21</v>
      </c>
      <c r="FO7" s="96">
        <v>2336.21</v>
      </c>
      <c r="FP7" s="96">
        <v>2336.21</v>
      </c>
      <c r="FQ7" s="96">
        <v>2336.21</v>
      </c>
      <c r="FR7" s="96">
        <v>16583.400000000001</v>
      </c>
      <c r="FS7" s="96">
        <v>2336.21</v>
      </c>
      <c r="FT7" s="96">
        <v>2336.21</v>
      </c>
      <c r="FU7" s="96">
        <v>2336.21</v>
      </c>
      <c r="FV7" s="96">
        <v>2336.21</v>
      </c>
      <c r="FW7" s="96">
        <v>2336.21</v>
      </c>
      <c r="FX7" s="96">
        <v>2336.21</v>
      </c>
      <c r="FY7" s="96">
        <v>2336.21</v>
      </c>
      <c r="FZ7" s="96">
        <v>2336.21</v>
      </c>
      <c r="GA7" s="96">
        <v>2336.21</v>
      </c>
      <c r="GB7" s="96">
        <v>2336.21</v>
      </c>
      <c r="GC7" s="96">
        <v>2336.21</v>
      </c>
      <c r="GD7" s="96">
        <v>16583.39</v>
      </c>
      <c r="GE7" s="96">
        <v>2336.21</v>
      </c>
      <c r="GF7" s="96">
        <v>2336.21</v>
      </c>
      <c r="GG7" s="96">
        <v>2336.21</v>
      </c>
      <c r="GH7" s="96">
        <v>2335.88</v>
      </c>
      <c r="GI7" s="87">
        <v>136054</v>
      </c>
      <c r="GJ7" s="81"/>
      <c r="GK7" s="81"/>
    </row>
    <row r="8" spans="1:193">
      <c r="A8" s="87">
        <v>135654</v>
      </c>
      <c r="B8" s="87">
        <f>_xlfn.XLOOKUP(A8,[9]Planilha1!$L:$L,[9]Planilha1!$B:$B,,0)</f>
        <v>6379</v>
      </c>
      <c r="C8" s="87" t="s">
        <v>87</v>
      </c>
      <c r="D8" s="87" t="s">
        <v>266</v>
      </c>
      <c r="E8" s="91">
        <v>0.1003</v>
      </c>
      <c r="F8" s="87" t="s">
        <v>159</v>
      </c>
      <c r="G8" s="87" t="s">
        <v>160</v>
      </c>
      <c r="H8" s="95" t="str">
        <f>VLOOKUP(B8,Elegibilidade!A:I,9,0)</f>
        <v>Elegível</v>
      </c>
      <c r="I8" s="92">
        <v>144</v>
      </c>
      <c r="J8" s="88">
        <v>0</v>
      </c>
      <c r="K8" s="88">
        <f t="shared" si="4"/>
        <v>335978.93012222566</v>
      </c>
      <c r="L8" s="88">
        <f t="shared" si="0"/>
        <v>335978.93012222566</v>
      </c>
      <c r="M8" s="87" t="s">
        <v>162</v>
      </c>
      <c r="N8" s="88">
        <f>VLOOKUP(M8,Base!A:B,2,0)*L8</f>
        <v>335978.93012222566</v>
      </c>
      <c r="O8" s="88">
        <f t="shared" si="1"/>
        <v>308488.52653495176</v>
      </c>
      <c r="P8" s="88">
        <f>Vendas!$J$1</f>
        <v>880.37366341237282</v>
      </c>
      <c r="Q8" s="137">
        <f>VLOOKUP(A8,[10]FluxoFuturo!$A:$Q,17,0)</f>
        <v>453.7</v>
      </c>
      <c r="R8" s="88">
        <f t="shared" si="2"/>
        <v>399425.53109019354</v>
      </c>
      <c r="S8" s="93">
        <f t="shared" si="3"/>
        <v>0.77233051601123748</v>
      </c>
      <c r="T8" s="96">
        <v>3937.96</v>
      </c>
      <c r="U8" s="96">
        <v>3937.96</v>
      </c>
      <c r="V8" s="96">
        <v>3937.96</v>
      </c>
      <c r="W8" s="96">
        <v>3937.96</v>
      </c>
      <c r="X8" s="96">
        <v>3937.96</v>
      </c>
      <c r="Y8" s="96">
        <v>3937.96</v>
      </c>
      <c r="Z8" s="96">
        <v>3937.96</v>
      </c>
      <c r="AA8" s="96">
        <v>3937.96</v>
      </c>
      <c r="AB8" s="96">
        <v>3937.96</v>
      </c>
      <c r="AC8" s="96">
        <v>3937.96</v>
      </c>
      <c r="AD8" s="96">
        <v>3937.96</v>
      </c>
      <c r="AE8" s="96">
        <v>3937.96</v>
      </c>
      <c r="AF8" s="96">
        <v>3937.96</v>
      </c>
      <c r="AG8" s="96">
        <v>3937.96</v>
      </c>
      <c r="AH8" s="96">
        <v>3937.96</v>
      </c>
      <c r="AI8" s="96">
        <v>3937.96</v>
      </c>
      <c r="AJ8" s="96">
        <v>3937.96</v>
      </c>
      <c r="AK8" s="96">
        <v>3937.96</v>
      </c>
      <c r="AL8" s="96">
        <v>3937.96</v>
      </c>
      <c r="AM8" s="96">
        <v>3937.96</v>
      </c>
      <c r="AN8" s="96">
        <v>3937.96</v>
      </c>
      <c r="AO8" s="96">
        <v>3937.96</v>
      </c>
      <c r="AP8" s="96">
        <v>3937.96</v>
      </c>
      <c r="AQ8" s="96">
        <v>3937.96</v>
      </c>
      <c r="AR8" s="96">
        <v>3937.96</v>
      </c>
      <c r="AS8" s="96">
        <v>3937.96</v>
      </c>
      <c r="AT8" s="96">
        <v>3937.96</v>
      </c>
      <c r="AU8" s="96">
        <v>3937.96</v>
      </c>
      <c r="AV8" s="96">
        <v>3937.96</v>
      </c>
      <c r="AW8" s="96">
        <v>3937.96</v>
      </c>
      <c r="AX8" s="96">
        <v>3937.96</v>
      </c>
      <c r="AY8" s="96">
        <v>3937.96</v>
      </c>
      <c r="AZ8" s="96">
        <v>3937.96</v>
      </c>
      <c r="BA8" s="96">
        <v>3937.96</v>
      </c>
      <c r="BB8" s="96">
        <v>3937.96</v>
      </c>
      <c r="BC8" s="96">
        <v>3937.96</v>
      </c>
      <c r="BD8" s="96">
        <v>3937.96</v>
      </c>
      <c r="BE8" s="96">
        <v>3937.96</v>
      </c>
      <c r="BF8" s="96">
        <v>3937.96</v>
      </c>
      <c r="BG8" s="96">
        <v>3937.96</v>
      </c>
      <c r="BH8" s="96">
        <v>3937.96</v>
      </c>
      <c r="BI8" s="96">
        <v>3937.96</v>
      </c>
      <c r="BJ8" s="96">
        <v>3937.96</v>
      </c>
      <c r="BK8" s="96">
        <v>3937.96</v>
      </c>
      <c r="BL8" s="96">
        <v>3937.96</v>
      </c>
      <c r="BM8" s="96">
        <v>3937.96</v>
      </c>
      <c r="BN8" s="96">
        <v>3937.96</v>
      </c>
      <c r="BO8" s="96">
        <v>3937.96</v>
      </c>
      <c r="BP8" s="96">
        <v>3937.96</v>
      </c>
      <c r="BQ8" s="96">
        <v>3937.96</v>
      </c>
      <c r="BR8" s="96">
        <v>3937.96</v>
      </c>
      <c r="BS8" s="96">
        <v>3937.96</v>
      </c>
      <c r="BT8" s="96">
        <v>3937.96</v>
      </c>
      <c r="BU8" s="96">
        <v>3937.96</v>
      </c>
      <c r="BV8" s="96">
        <v>3937.96</v>
      </c>
      <c r="BW8" s="96">
        <v>3937.96</v>
      </c>
      <c r="BX8" s="96">
        <v>3937.96</v>
      </c>
      <c r="BY8" s="96">
        <v>3937.96</v>
      </c>
      <c r="BZ8" s="96">
        <v>3937.96</v>
      </c>
      <c r="CA8" s="96">
        <v>3937.96</v>
      </c>
      <c r="CB8" s="96">
        <v>3937.96</v>
      </c>
      <c r="CC8" s="96">
        <v>3937.96</v>
      </c>
      <c r="CD8" s="96">
        <v>3937.96</v>
      </c>
      <c r="CE8" s="96">
        <v>3937.96</v>
      </c>
      <c r="CF8" s="96">
        <v>3937.96</v>
      </c>
      <c r="CG8" s="96">
        <v>3937.96</v>
      </c>
      <c r="CH8" s="96">
        <v>3937.96</v>
      </c>
      <c r="CI8" s="96">
        <v>3937.96</v>
      </c>
      <c r="CJ8" s="96">
        <v>3937.96</v>
      </c>
      <c r="CK8" s="96">
        <v>3937.96</v>
      </c>
      <c r="CL8" s="96">
        <v>3937.96</v>
      </c>
      <c r="CM8" s="96">
        <v>3937.96</v>
      </c>
      <c r="CN8" s="96">
        <v>3937.96</v>
      </c>
      <c r="CO8" s="96">
        <v>3937.96</v>
      </c>
      <c r="CP8" s="96">
        <v>3937.96</v>
      </c>
      <c r="CQ8" s="96">
        <v>3937.96</v>
      </c>
      <c r="CR8" s="96">
        <v>3937.96</v>
      </c>
      <c r="CS8" s="96">
        <v>3937.96</v>
      </c>
      <c r="CT8" s="96">
        <v>3937.96</v>
      </c>
      <c r="CU8" s="96">
        <v>3937.96</v>
      </c>
      <c r="CV8" s="96">
        <v>3937.96</v>
      </c>
      <c r="CW8" s="96">
        <v>3937.96</v>
      </c>
      <c r="CX8" s="96">
        <v>3937.96</v>
      </c>
      <c r="CY8" s="96">
        <v>3937.96</v>
      </c>
      <c r="CZ8" s="96">
        <v>3937.96</v>
      </c>
      <c r="DA8" s="96">
        <v>3937.96</v>
      </c>
      <c r="DB8" s="96">
        <v>3937.96</v>
      </c>
      <c r="DC8" s="96">
        <v>3937.96</v>
      </c>
      <c r="DD8" s="96">
        <v>3937.96</v>
      </c>
      <c r="DE8" s="96">
        <v>3937.96</v>
      </c>
      <c r="DF8" s="96">
        <v>3937.96</v>
      </c>
      <c r="DG8" s="96">
        <v>3937.96</v>
      </c>
      <c r="DH8" s="96">
        <v>3937.96</v>
      </c>
      <c r="DI8" s="96">
        <v>3937.96</v>
      </c>
      <c r="DJ8" s="96">
        <v>3937.96</v>
      </c>
      <c r="DK8" s="96">
        <v>3937.96</v>
      </c>
      <c r="DL8" s="96">
        <v>3937.96</v>
      </c>
      <c r="DM8" s="96">
        <v>3937.96</v>
      </c>
      <c r="DN8" s="96">
        <v>3937.96</v>
      </c>
      <c r="DO8" s="96">
        <v>3937.96</v>
      </c>
      <c r="DP8" s="96">
        <v>3937.96</v>
      </c>
      <c r="DQ8" s="96">
        <v>3937.96</v>
      </c>
      <c r="DR8" s="96">
        <v>3937.96</v>
      </c>
      <c r="DS8" s="96">
        <v>3937.96</v>
      </c>
      <c r="DT8" s="96">
        <v>3937.96</v>
      </c>
      <c r="DU8" s="96">
        <v>3937.96</v>
      </c>
      <c r="DV8" s="96">
        <v>3937.96</v>
      </c>
      <c r="DW8" s="96">
        <v>3937.96</v>
      </c>
      <c r="DX8" s="96">
        <v>3937.96</v>
      </c>
      <c r="DY8" s="96">
        <v>3937.96</v>
      </c>
      <c r="DZ8" s="96">
        <v>3937.96</v>
      </c>
      <c r="EA8" s="96">
        <v>3937.96</v>
      </c>
      <c r="EB8" s="96">
        <v>3937.96</v>
      </c>
      <c r="EC8" s="96">
        <v>3937.96</v>
      </c>
      <c r="ED8" s="96">
        <v>3937.96</v>
      </c>
      <c r="EE8" s="96">
        <v>3937.96</v>
      </c>
      <c r="EF8" s="96">
        <v>3937.96</v>
      </c>
      <c r="EG8" s="96">
        <v>3937.96</v>
      </c>
      <c r="EH8" s="96">
        <v>3937.96</v>
      </c>
      <c r="EI8" s="96">
        <v>3937.96</v>
      </c>
      <c r="EJ8" s="96">
        <v>3937.96</v>
      </c>
      <c r="EK8" s="96">
        <v>3937.96</v>
      </c>
      <c r="EL8" s="96">
        <v>3937.96</v>
      </c>
      <c r="EM8" s="96">
        <v>3937.96</v>
      </c>
      <c r="EN8" s="96">
        <v>3937.96</v>
      </c>
      <c r="EO8" s="96">
        <v>3937.96</v>
      </c>
      <c r="EP8" s="96">
        <v>3937.96</v>
      </c>
      <c r="EQ8" s="96">
        <v>3937.96</v>
      </c>
      <c r="ER8" s="96">
        <v>3937.96</v>
      </c>
      <c r="ES8" s="96">
        <v>3937.96</v>
      </c>
      <c r="ET8" s="96">
        <v>3937.96</v>
      </c>
      <c r="EU8" s="96">
        <v>3937.96</v>
      </c>
      <c r="EV8" s="96">
        <v>3937.96</v>
      </c>
      <c r="EW8" s="96">
        <v>3937.96</v>
      </c>
      <c r="EX8" s="96">
        <v>3937.96</v>
      </c>
      <c r="EY8" s="96">
        <v>3937.96</v>
      </c>
      <c r="EZ8" s="96">
        <v>3937.96</v>
      </c>
      <c r="FA8" s="96">
        <v>3937.96</v>
      </c>
      <c r="FB8" s="96">
        <v>3937.96</v>
      </c>
      <c r="FC8" s="96">
        <v>3937.96</v>
      </c>
      <c r="FD8" s="96">
        <v>3937.96</v>
      </c>
      <c r="FE8" s="96">
        <v>3937.96</v>
      </c>
      <c r="FF8" s="96">
        <v>3937.96</v>
      </c>
      <c r="FG8" s="96">
        <v>3937.96</v>
      </c>
      <c r="FH8" s="96">
        <v>0</v>
      </c>
      <c r="FI8" s="96">
        <v>0</v>
      </c>
      <c r="FJ8" s="96">
        <v>0</v>
      </c>
      <c r="FK8" s="96">
        <v>0</v>
      </c>
      <c r="FL8" s="96">
        <v>0</v>
      </c>
      <c r="FM8" s="96">
        <v>0</v>
      </c>
      <c r="FN8" s="96">
        <v>0</v>
      </c>
      <c r="FO8" s="96">
        <v>0</v>
      </c>
      <c r="FP8" s="96">
        <v>0</v>
      </c>
      <c r="FQ8" s="96">
        <v>0</v>
      </c>
      <c r="FR8" s="96">
        <v>0</v>
      </c>
      <c r="FS8" s="96">
        <v>0</v>
      </c>
      <c r="FT8" s="96">
        <v>0</v>
      </c>
      <c r="FU8" s="96">
        <v>0</v>
      </c>
      <c r="FV8" s="96">
        <v>0</v>
      </c>
      <c r="FW8" s="96">
        <v>0</v>
      </c>
      <c r="FX8" s="96">
        <v>0</v>
      </c>
      <c r="FY8" s="96">
        <v>0</v>
      </c>
      <c r="FZ8" s="96">
        <v>0</v>
      </c>
      <c r="GA8" s="96">
        <v>0</v>
      </c>
      <c r="GB8" s="96">
        <v>0</v>
      </c>
      <c r="GC8" s="96">
        <v>0</v>
      </c>
      <c r="GD8" s="96">
        <v>0</v>
      </c>
      <c r="GE8" s="96">
        <v>0</v>
      </c>
      <c r="GF8" s="96">
        <v>0</v>
      </c>
      <c r="GG8" s="96">
        <v>0</v>
      </c>
      <c r="GH8" s="96">
        <v>0</v>
      </c>
      <c r="GI8" s="87">
        <v>135654</v>
      </c>
      <c r="GJ8" s="81"/>
      <c r="GK8" s="81"/>
    </row>
    <row r="9" spans="1:193">
      <c r="A9" s="87">
        <v>135924</v>
      </c>
      <c r="B9" s="87">
        <f>_xlfn.XLOOKUP(A9,[9]Planilha1!$L:$L,[9]Planilha1!$B:$B,,0)</f>
        <v>6498</v>
      </c>
      <c r="C9" s="87" t="s">
        <v>88</v>
      </c>
      <c r="D9" s="87" t="s">
        <v>310</v>
      </c>
      <c r="E9" s="91">
        <v>0.100339</v>
      </c>
      <c r="F9" s="87" t="s">
        <v>159</v>
      </c>
      <c r="G9" s="87" t="s">
        <v>160</v>
      </c>
      <c r="H9" s="95" t="str">
        <f>VLOOKUP(B9,Elegibilidade!A:I,9,0)</f>
        <v>Elegível</v>
      </c>
      <c r="I9" s="92">
        <v>160</v>
      </c>
      <c r="J9" s="88">
        <v>0</v>
      </c>
      <c r="K9" s="88">
        <f t="shared" si="4"/>
        <v>335837.84935629903</v>
      </c>
      <c r="L9" s="88">
        <f t="shared" si="0"/>
        <v>335837.84935629903</v>
      </c>
      <c r="M9" s="87" t="s">
        <v>162</v>
      </c>
      <c r="N9" s="88">
        <f>VLOOKUP(M9,Base!A:B,2,0)*L9</f>
        <v>335837.84935629903</v>
      </c>
      <c r="O9" s="88">
        <f t="shared" si="1"/>
        <v>306513.30889356381</v>
      </c>
      <c r="P9" s="88">
        <f>Vendas!$J$1</f>
        <v>880.37366341237282</v>
      </c>
      <c r="Q9" s="137">
        <f>VLOOKUP(A9,[10]FluxoFuturo!$A:$Q,17,0)</f>
        <v>360.39</v>
      </c>
      <c r="R9" s="88">
        <f t="shared" si="2"/>
        <v>317277.86455718504</v>
      </c>
      <c r="S9" s="93">
        <f t="shared" si="3"/>
        <v>0.9660721504204367</v>
      </c>
      <c r="T9" s="96">
        <v>2647.37</v>
      </c>
      <c r="U9" s="96">
        <v>2647.37</v>
      </c>
      <c r="V9" s="96">
        <v>2647.37</v>
      </c>
      <c r="W9" s="96">
        <v>2647.37</v>
      </c>
      <c r="X9" s="96">
        <v>2647.37</v>
      </c>
      <c r="Y9" s="96">
        <v>2647.37</v>
      </c>
      <c r="Z9" s="96">
        <v>2647.37</v>
      </c>
      <c r="AA9" s="96">
        <v>2647.37</v>
      </c>
      <c r="AB9" s="96">
        <v>16626.89</v>
      </c>
      <c r="AC9" s="96">
        <v>2647.37</v>
      </c>
      <c r="AD9" s="96">
        <v>2647.37</v>
      </c>
      <c r="AE9" s="96">
        <v>2647.37</v>
      </c>
      <c r="AF9" s="96">
        <v>2647.37</v>
      </c>
      <c r="AG9" s="96">
        <v>2647.37</v>
      </c>
      <c r="AH9" s="96">
        <v>2647.37</v>
      </c>
      <c r="AI9" s="96">
        <v>2647.37</v>
      </c>
      <c r="AJ9" s="96">
        <v>2647.37</v>
      </c>
      <c r="AK9" s="96">
        <v>2647.37</v>
      </c>
      <c r="AL9" s="96">
        <v>2647.37</v>
      </c>
      <c r="AM9" s="96">
        <v>2647.37</v>
      </c>
      <c r="AN9" s="96">
        <v>16626.89</v>
      </c>
      <c r="AO9" s="96">
        <v>2647.37</v>
      </c>
      <c r="AP9" s="96">
        <v>2647.37</v>
      </c>
      <c r="AQ9" s="96">
        <v>2647.37</v>
      </c>
      <c r="AR9" s="96">
        <v>2647.37</v>
      </c>
      <c r="AS9" s="96">
        <v>2647.37</v>
      </c>
      <c r="AT9" s="96">
        <v>2647.37</v>
      </c>
      <c r="AU9" s="96">
        <v>2647.37</v>
      </c>
      <c r="AV9" s="96">
        <v>2647.37</v>
      </c>
      <c r="AW9" s="96">
        <v>2647.37</v>
      </c>
      <c r="AX9" s="96">
        <v>2647.37</v>
      </c>
      <c r="AY9" s="96">
        <v>2647.37</v>
      </c>
      <c r="AZ9" s="96">
        <v>16626.89</v>
      </c>
      <c r="BA9" s="96">
        <v>2647.37</v>
      </c>
      <c r="BB9" s="96">
        <v>2647.37</v>
      </c>
      <c r="BC9" s="96">
        <v>2647.37</v>
      </c>
      <c r="BD9" s="96">
        <v>2647.37</v>
      </c>
      <c r="BE9" s="96">
        <v>2647.37</v>
      </c>
      <c r="BF9" s="96">
        <v>2647.37</v>
      </c>
      <c r="BG9" s="96">
        <v>2647.37</v>
      </c>
      <c r="BH9" s="96">
        <v>2647.37</v>
      </c>
      <c r="BI9" s="96">
        <v>2647.37</v>
      </c>
      <c r="BJ9" s="96">
        <v>2647.37</v>
      </c>
      <c r="BK9" s="96">
        <v>2647.37</v>
      </c>
      <c r="BL9" s="96">
        <v>16626.89</v>
      </c>
      <c r="BM9" s="96">
        <v>2647.37</v>
      </c>
      <c r="BN9" s="96">
        <v>2647.37</v>
      </c>
      <c r="BO9" s="96">
        <v>2647.37</v>
      </c>
      <c r="BP9" s="96">
        <v>2647.37</v>
      </c>
      <c r="BQ9" s="96">
        <v>2647.37</v>
      </c>
      <c r="BR9" s="96">
        <v>2647.37</v>
      </c>
      <c r="BS9" s="96">
        <v>2647.37</v>
      </c>
      <c r="BT9" s="96">
        <v>2647.37</v>
      </c>
      <c r="BU9" s="96">
        <v>2647.37</v>
      </c>
      <c r="BV9" s="96">
        <v>2647.37</v>
      </c>
      <c r="BW9" s="96">
        <v>2647.37</v>
      </c>
      <c r="BX9" s="96">
        <v>16626.89</v>
      </c>
      <c r="BY9" s="96">
        <v>2647.37</v>
      </c>
      <c r="BZ9" s="96">
        <v>2647.37</v>
      </c>
      <c r="CA9" s="96">
        <v>2647.37</v>
      </c>
      <c r="CB9" s="96">
        <v>2647.37</v>
      </c>
      <c r="CC9" s="96">
        <v>2647.37</v>
      </c>
      <c r="CD9" s="96">
        <v>2647.37</v>
      </c>
      <c r="CE9" s="96">
        <v>2647.37</v>
      </c>
      <c r="CF9" s="96">
        <v>2647.37</v>
      </c>
      <c r="CG9" s="96">
        <v>2647.37</v>
      </c>
      <c r="CH9" s="96">
        <v>2647.37</v>
      </c>
      <c r="CI9" s="96">
        <v>2647.37</v>
      </c>
      <c r="CJ9" s="96">
        <v>16626.89</v>
      </c>
      <c r="CK9" s="96">
        <v>2647.37</v>
      </c>
      <c r="CL9" s="96">
        <v>2647.37</v>
      </c>
      <c r="CM9" s="96">
        <v>2647.37</v>
      </c>
      <c r="CN9" s="96">
        <v>2647.37</v>
      </c>
      <c r="CO9" s="96">
        <v>2647.37</v>
      </c>
      <c r="CP9" s="96">
        <v>2647.37</v>
      </c>
      <c r="CQ9" s="96">
        <v>2647.37</v>
      </c>
      <c r="CR9" s="96">
        <v>2647.37</v>
      </c>
      <c r="CS9" s="96">
        <v>2647.37</v>
      </c>
      <c r="CT9" s="96">
        <v>2647.37</v>
      </c>
      <c r="CU9" s="96">
        <v>2647.37</v>
      </c>
      <c r="CV9" s="96">
        <v>16626.89</v>
      </c>
      <c r="CW9" s="96">
        <v>2647.37</v>
      </c>
      <c r="CX9" s="96">
        <v>2647.37</v>
      </c>
      <c r="CY9" s="96">
        <v>2647.37</v>
      </c>
      <c r="CZ9" s="96">
        <v>2647.37</v>
      </c>
      <c r="DA9" s="96">
        <v>2647.37</v>
      </c>
      <c r="DB9" s="96">
        <v>2647.37</v>
      </c>
      <c r="DC9" s="96">
        <v>2647.37</v>
      </c>
      <c r="DD9" s="96">
        <v>2647.37</v>
      </c>
      <c r="DE9" s="96">
        <v>2647.37</v>
      </c>
      <c r="DF9" s="96">
        <v>2647.37</v>
      </c>
      <c r="DG9" s="96">
        <v>2647.37</v>
      </c>
      <c r="DH9" s="96">
        <v>16626.89</v>
      </c>
      <c r="DI9" s="96">
        <v>2647.37</v>
      </c>
      <c r="DJ9" s="96">
        <v>2647.37</v>
      </c>
      <c r="DK9" s="96">
        <v>2647.37</v>
      </c>
      <c r="DL9" s="96">
        <v>2647.37</v>
      </c>
      <c r="DM9" s="96">
        <v>2647.37</v>
      </c>
      <c r="DN9" s="96">
        <v>2647.37</v>
      </c>
      <c r="DO9" s="96">
        <v>2647.37</v>
      </c>
      <c r="DP9" s="96">
        <v>2647.37</v>
      </c>
      <c r="DQ9" s="96">
        <v>2647.37</v>
      </c>
      <c r="DR9" s="96">
        <v>2647.37</v>
      </c>
      <c r="DS9" s="96">
        <v>2647.37</v>
      </c>
      <c r="DT9" s="96">
        <v>16626.89</v>
      </c>
      <c r="DU9" s="96">
        <v>2647.37</v>
      </c>
      <c r="DV9" s="96">
        <v>2647.37</v>
      </c>
      <c r="DW9" s="96">
        <v>2647.37</v>
      </c>
      <c r="DX9" s="96">
        <v>2647.37</v>
      </c>
      <c r="DY9" s="96">
        <v>2647.37</v>
      </c>
      <c r="DZ9" s="96">
        <v>2647.37</v>
      </c>
      <c r="EA9" s="96">
        <v>2647.37</v>
      </c>
      <c r="EB9" s="96">
        <v>2647.37</v>
      </c>
      <c r="EC9" s="96">
        <v>2647.37</v>
      </c>
      <c r="ED9" s="96">
        <v>2647.37</v>
      </c>
      <c r="EE9" s="96">
        <v>2647.37</v>
      </c>
      <c r="EF9" s="96">
        <v>16626.89</v>
      </c>
      <c r="EG9" s="96">
        <v>2647.37</v>
      </c>
      <c r="EH9" s="96">
        <v>2647.37</v>
      </c>
      <c r="EI9" s="96">
        <v>2647.37</v>
      </c>
      <c r="EJ9" s="96">
        <v>2647.37</v>
      </c>
      <c r="EK9" s="96">
        <v>2647.37</v>
      </c>
      <c r="EL9" s="96">
        <v>2647.37</v>
      </c>
      <c r="EM9" s="96">
        <v>2647.37</v>
      </c>
      <c r="EN9" s="96">
        <v>2647.37</v>
      </c>
      <c r="EO9" s="96">
        <v>2647.37</v>
      </c>
      <c r="EP9" s="96">
        <v>2647.37</v>
      </c>
      <c r="EQ9" s="96">
        <v>2647.37</v>
      </c>
      <c r="ER9" s="96">
        <v>16626.89</v>
      </c>
      <c r="ES9" s="96">
        <v>2647.37</v>
      </c>
      <c r="ET9" s="96">
        <v>2647.37</v>
      </c>
      <c r="EU9" s="96">
        <v>2647.37</v>
      </c>
      <c r="EV9" s="96">
        <v>2647.37</v>
      </c>
      <c r="EW9" s="96">
        <v>2647.37</v>
      </c>
      <c r="EX9" s="96">
        <v>2647.37</v>
      </c>
      <c r="EY9" s="96">
        <v>2647.37</v>
      </c>
      <c r="EZ9" s="96">
        <v>2647.37</v>
      </c>
      <c r="FA9" s="96">
        <v>2647.37</v>
      </c>
      <c r="FB9" s="96">
        <v>2647.37</v>
      </c>
      <c r="FC9" s="96">
        <v>2647.37</v>
      </c>
      <c r="FD9" s="96">
        <v>16626.849999999999</v>
      </c>
      <c r="FE9" s="96">
        <v>2647.37</v>
      </c>
      <c r="FF9" s="96">
        <v>2647.37</v>
      </c>
      <c r="FG9" s="96">
        <v>2647.37</v>
      </c>
      <c r="FH9" s="96">
        <v>2647.37</v>
      </c>
      <c r="FI9" s="96">
        <v>2647.37</v>
      </c>
      <c r="FJ9" s="96">
        <v>2647.37</v>
      </c>
      <c r="FK9" s="96">
        <v>2647.37</v>
      </c>
      <c r="FL9" s="96">
        <v>2647.37</v>
      </c>
      <c r="FM9" s="96">
        <v>2647.37</v>
      </c>
      <c r="FN9" s="96">
        <v>2647.37</v>
      </c>
      <c r="FO9" s="96">
        <v>2647.37</v>
      </c>
      <c r="FP9" s="96">
        <v>2647.37</v>
      </c>
      <c r="FQ9" s="96">
        <v>2647.37</v>
      </c>
      <c r="FR9" s="96">
        <v>2647.37</v>
      </c>
      <c r="FS9" s="96">
        <v>2647.37</v>
      </c>
      <c r="FT9" s="96">
        <v>2647.37</v>
      </c>
      <c r="FU9" s="96">
        <v>2647.37</v>
      </c>
      <c r="FV9" s="96">
        <v>2647.37</v>
      </c>
      <c r="FW9" s="96">
        <v>2647.23</v>
      </c>
      <c r="FX9" s="96">
        <v>0</v>
      </c>
      <c r="FY9" s="96">
        <v>0</v>
      </c>
      <c r="FZ9" s="96">
        <v>0</v>
      </c>
      <c r="GA9" s="96">
        <v>0</v>
      </c>
      <c r="GB9" s="96">
        <v>0</v>
      </c>
      <c r="GC9" s="96">
        <v>0</v>
      </c>
      <c r="GD9" s="96">
        <v>0</v>
      </c>
      <c r="GE9" s="96">
        <v>0</v>
      </c>
      <c r="GF9" s="96">
        <v>0</v>
      </c>
      <c r="GG9" s="96">
        <v>0</v>
      </c>
      <c r="GH9" s="96">
        <v>0</v>
      </c>
      <c r="GI9" s="87">
        <v>135924</v>
      </c>
      <c r="GJ9" s="81"/>
      <c r="GK9" s="81"/>
    </row>
    <row r="10" spans="1:193">
      <c r="A10" s="87">
        <v>135652</v>
      </c>
      <c r="B10" s="87">
        <f>_xlfn.XLOOKUP(A10,[9]Planilha1!$L:$L,[9]Planilha1!$B:$B,,0)</f>
        <v>6414</v>
      </c>
      <c r="C10" s="87" t="s">
        <v>89</v>
      </c>
      <c r="D10" s="87" t="s">
        <v>263</v>
      </c>
      <c r="E10" s="91">
        <v>0.1003</v>
      </c>
      <c r="F10" s="87" t="s">
        <v>159</v>
      </c>
      <c r="G10" s="87" t="s">
        <v>160</v>
      </c>
      <c r="H10" s="95" t="str">
        <f>VLOOKUP(B10,Elegibilidade!A:I,9,0)</f>
        <v>Elegível</v>
      </c>
      <c r="I10" s="92">
        <v>152</v>
      </c>
      <c r="J10" s="88">
        <v>0</v>
      </c>
      <c r="K10" s="88">
        <f t="shared" si="4"/>
        <v>333730.53242599563</v>
      </c>
      <c r="L10" s="88">
        <f t="shared" si="0"/>
        <v>333730.53242599563</v>
      </c>
      <c r="M10" s="87" t="s">
        <v>162</v>
      </c>
      <c r="N10" s="88">
        <f>VLOOKUP(M10,Base!A:B,2,0)*L10</f>
        <v>333730.53242599563</v>
      </c>
      <c r="O10" s="88">
        <f t="shared" si="1"/>
        <v>305353.08288192406</v>
      </c>
      <c r="P10" s="88">
        <f>Vendas!$J$1</f>
        <v>880.37366341237282</v>
      </c>
      <c r="Q10" s="137">
        <f>VLOOKUP(A10,[10]FluxoFuturo!$A:$Q,17,0)</f>
        <v>385.77</v>
      </c>
      <c r="R10" s="88">
        <f t="shared" si="2"/>
        <v>339621.74813459103</v>
      </c>
      <c r="S10" s="93">
        <f t="shared" si="3"/>
        <v>0.89909755355512033</v>
      </c>
      <c r="T10" s="96">
        <v>3802.39</v>
      </c>
      <c r="U10" s="96">
        <v>3802.39</v>
      </c>
      <c r="V10" s="96">
        <v>3802.39</v>
      </c>
      <c r="W10" s="96">
        <v>3802.39</v>
      </c>
      <c r="X10" s="96">
        <v>3802.39</v>
      </c>
      <c r="Y10" s="96">
        <v>3802.39</v>
      </c>
      <c r="Z10" s="96">
        <v>3802.39</v>
      </c>
      <c r="AA10" s="96">
        <v>3802.39</v>
      </c>
      <c r="AB10" s="96">
        <v>3802.39</v>
      </c>
      <c r="AC10" s="96">
        <v>3802.39</v>
      </c>
      <c r="AD10" s="96">
        <v>3802.39</v>
      </c>
      <c r="AE10" s="96">
        <v>3802.39</v>
      </c>
      <c r="AF10" s="96">
        <v>3802.39</v>
      </c>
      <c r="AG10" s="96">
        <v>3802.39</v>
      </c>
      <c r="AH10" s="96">
        <v>3802.39</v>
      </c>
      <c r="AI10" s="96">
        <v>3802.39</v>
      </c>
      <c r="AJ10" s="96">
        <v>3802.39</v>
      </c>
      <c r="AK10" s="96">
        <v>3802.39</v>
      </c>
      <c r="AL10" s="96">
        <v>3802.39</v>
      </c>
      <c r="AM10" s="96">
        <v>3802.39</v>
      </c>
      <c r="AN10" s="96">
        <v>3802.39</v>
      </c>
      <c r="AO10" s="96">
        <v>3802.39</v>
      </c>
      <c r="AP10" s="96">
        <v>3802.39</v>
      </c>
      <c r="AQ10" s="96">
        <v>3802.39</v>
      </c>
      <c r="AR10" s="96">
        <v>3802.39</v>
      </c>
      <c r="AS10" s="96">
        <v>3802.39</v>
      </c>
      <c r="AT10" s="96">
        <v>3802.39</v>
      </c>
      <c r="AU10" s="96">
        <v>3802.39</v>
      </c>
      <c r="AV10" s="96">
        <v>3802.39</v>
      </c>
      <c r="AW10" s="96">
        <v>3802.39</v>
      </c>
      <c r="AX10" s="96">
        <v>3802.39</v>
      </c>
      <c r="AY10" s="96">
        <v>3802.39</v>
      </c>
      <c r="AZ10" s="96">
        <v>3802.39</v>
      </c>
      <c r="BA10" s="96">
        <v>3802.39</v>
      </c>
      <c r="BB10" s="96">
        <v>3802.39</v>
      </c>
      <c r="BC10" s="96">
        <v>3802.39</v>
      </c>
      <c r="BD10" s="96">
        <v>3802.39</v>
      </c>
      <c r="BE10" s="96">
        <v>3802.39</v>
      </c>
      <c r="BF10" s="96">
        <v>3802.39</v>
      </c>
      <c r="BG10" s="96">
        <v>3802.39</v>
      </c>
      <c r="BH10" s="96">
        <v>3802.39</v>
      </c>
      <c r="BI10" s="96">
        <v>3802.39</v>
      </c>
      <c r="BJ10" s="96">
        <v>3802.39</v>
      </c>
      <c r="BK10" s="96">
        <v>3802.39</v>
      </c>
      <c r="BL10" s="96">
        <v>3802.39</v>
      </c>
      <c r="BM10" s="96">
        <v>3802.39</v>
      </c>
      <c r="BN10" s="96">
        <v>3802.39</v>
      </c>
      <c r="BO10" s="96">
        <v>3802.39</v>
      </c>
      <c r="BP10" s="96">
        <v>3802.39</v>
      </c>
      <c r="BQ10" s="96">
        <v>3802.39</v>
      </c>
      <c r="BR10" s="96">
        <v>3802.39</v>
      </c>
      <c r="BS10" s="96">
        <v>3802.39</v>
      </c>
      <c r="BT10" s="96">
        <v>3802.39</v>
      </c>
      <c r="BU10" s="96">
        <v>3802.39</v>
      </c>
      <c r="BV10" s="96">
        <v>3802.39</v>
      </c>
      <c r="BW10" s="96">
        <v>3802.39</v>
      </c>
      <c r="BX10" s="96">
        <v>3802.39</v>
      </c>
      <c r="BY10" s="96">
        <v>3802.39</v>
      </c>
      <c r="BZ10" s="96">
        <v>3802.39</v>
      </c>
      <c r="CA10" s="96">
        <v>3802.39</v>
      </c>
      <c r="CB10" s="96">
        <v>3802.39</v>
      </c>
      <c r="CC10" s="96">
        <v>3802.39</v>
      </c>
      <c r="CD10" s="96">
        <v>3802.39</v>
      </c>
      <c r="CE10" s="96">
        <v>3802.39</v>
      </c>
      <c r="CF10" s="96">
        <v>3802.39</v>
      </c>
      <c r="CG10" s="96">
        <v>3802.39</v>
      </c>
      <c r="CH10" s="96">
        <v>3802.39</v>
      </c>
      <c r="CI10" s="96">
        <v>3802.39</v>
      </c>
      <c r="CJ10" s="96">
        <v>3802.39</v>
      </c>
      <c r="CK10" s="96">
        <v>3802.39</v>
      </c>
      <c r="CL10" s="96">
        <v>3802.39</v>
      </c>
      <c r="CM10" s="96">
        <v>3802.39</v>
      </c>
      <c r="CN10" s="96">
        <v>3802.39</v>
      </c>
      <c r="CO10" s="96">
        <v>3802.39</v>
      </c>
      <c r="CP10" s="96">
        <v>3802.39</v>
      </c>
      <c r="CQ10" s="96">
        <v>3802.39</v>
      </c>
      <c r="CR10" s="96">
        <v>3802.39</v>
      </c>
      <c r="CS10" s="96">
        <v>3802.39</v>
      </c>
      <c r="CT10" s="96">
        <v>3802.39</v>
      </c>
      <c r="CU10" s="96">
        <v>3802.39</v>
      </c>
      <c r="CV10" s="96">
        <v>3802.39</v>
      </c>
      <c r="CW10" s="96">
        <v>3802.39</v>
      </c>
      <c r="CX10" s="96">
        <v>3802.39</v>
      </c>
      <c r="CY10" s="96">
        <v>3802.39</v>
      </c>
      <c r="CZ10" s="96">
        <v>3802.39</v>
      </c>
      <c r="DA10" s="96">
        <v>3802.39</v>
      </c>
      <c r="DB10" s="96">
        <v>3802.39</v>
      </c>
      <c r="DC10" s="96">
        <v>3802.39</v>
      </c>
      <c r="DD10" s="96">
        <v>3802.39</v>
      </c>
      <c r="DE10" s="96">
        <v>3802.39</v>
      </c>
      <c r="DF10" s="96">
        <v>3802.39</v>
      </c>
      <c r="DG10" s="96">
        <v>3802.39</v>
      </c>
      <c r="DH10" s="96">
        <v>3802.39</v>
      </c>
      <c r="DI10" s="96">
        <v>3802.39</v>
      </c>
      <c r="DJ10" s="96">
        <v>3802.39</v>
      </c>
      <c r="DK10" s="96">
        <v>3802.39</v>
      </c>
      <c r="DL10" s="96">
        <v>3802.39</v>
      </c>
      <c r="DM10" s="96">
        <v>3802.39</v>
      </c>
      <c r="DN10" s="96">
        <v>3802.39</v>
      </c>
      <c r="DO10" s="96">
        <v>3802.39</v>
      </c>
      <c r="DP10" s="96">
        <v>3802.39</v>
      </c>
      <c r="DQ10" s="96">
        <v>3802.39</v>
      </c>
      <c r="DR10" s="96">
        <v>3802.39</v>
      </c>
      <c r="DS10" s="96">
        <v>3802.39</v>
      </c>
      <c r="DT10" s="96">
        <v>3802.39</v>
      </c>
      <c r="DU10" s="96">
        <v>3802.39</v>
      </c>
      <c r="DV10" s="96">
        <v>3802.39</v>
      </c>
      <c r="DW10" s="96">
        <v>3802.39</v>
      </c>
      <c r="DX10" s="96">
        <v>3802.39</v>
      </c>
      <c r="DY10" s="96">
        <v>3802.39</v>
      </c>
      <c r="DZ10" s="96">
        <v>3802.39</v>
      </c>
      <c r="EA10" s="96">
        <v>3802.39</v>
      </c>
      <c r="EB10" s="96">
        <v>3802.39</v>
      </c>
      <c r="EC10" s="96">
        <v>3802.39</v>
      </c>
      <c r="ED10" s="96">
        <v>3802.39</v>
      </c>
      <c r="EE10" s="96">
        <v>3802.39</v>
      </c>
      <c r="EF10" s="96">
        <v>3802.39</v>
      </c>
      <c r="EG10" s="96">
        <v>3802.39</v>
      </c>
      <c r="EH10" s="96">
        <v>3802.39</v>
      </c>
      <c r="EI10" s="96">
        <v>3802.39</v>
      </c>
      <c r="EJ10" s="96">
        <v>3802.39</v>
      </c>
      <c r="EK10" s="96">
        <v>3802.39</v>
      </c>
      <c r="EL10" s="96">
        <v>3802.39</v>
      </c>
      <c r="EM10" s="96">
        <v>3802.39</v>
      </c>
      <c r="EN10" s="96">
        <v>3802.39</v>
      </c>
      <c r="EO10" s="96">
        <v>3802.39</v>
      </c>
      <c r="EP10" s="96">
        <v>3802.39</v>
      </c>
      <c r="EQ10" s="96">
        <v>3802.39</v>
      </c>
      <c r="ER10" s="96">
        <v>3802.39</v>
      </c>
      <c r="ES10" s="96">
        <v>3802.39</v>
      </c>
      <c r="ET10" s="96">
        <v>3802.39</v>
      </c>
      <c r="EU10" s="96">
        <v>3802.39</v>
      </c>
      <c r="EV10" s="96">
        <v>3802.39</v>
      </c>
      <c r="EW10" s="96">
        <v>3802.39</v>
      </c>
      <c r="EX10" s="96">
        <v>3802.39</v>
      </c>
      <c r="EY10" s="96">
        <v>3802.39</v>
      </c>
      <c r="EZ10" s="96">
        <v>3802.39</v>
      </c>
      <c r="FA10" s="96">
        <v>3802.39</v>
      </c>
      <c r="FB10" s="96">
        <v>3802.39</v>
      </c>
      <c r="FC10" s="96">
        <v>3802.39</v>
      </c>
      <c r="FD10" s="96">
        <v>3802.39</v>
      </c>
      <c r="FE10" s="96">
        <v>3802.39</v>
      </c>
      <c r="FF10" s="96">
        <v>3802.39</v>
      </c>
      <c r="FG10" s="96">
        <v>3802.39</v>
      </c>
      <c r="FH10" s="96">
        <v>3802.39</v>
      </c>
      <c r="FI10" s="96">
        <v>3802.39</v>
      </c>
      <c r="FJ10" s="96">
        <v>3802.39</v>
      </c>
      <c r="FK10" s="96">
        <v>3802.39</v>
      </c>
      <c r="FL10" s="96">
        <v>3802.39</v>
      </c>
      <c r="FM10" s="96">
        <v>3802.39</v>
      </c>
      <c r="FN10" s="96">
        <v>3802.39</v>
      </c>
      <c r="FO10" s="96">
        <v>3802.42</v>
      </c>
      <c r="FP10" s="96">
        <v>0</v>
      </c>
      <c r="FQ10" s="96">
        <v>0</v>
      </c>
      <c r="FR10" s="96">
        <v>0</v>
      </c>
      <c r="FS10" s="96">
        <v>0</v>
      </c>
      <c r="FT10" s="96">
        <v>0</v>
      </c>
      <c r="FU10" s="96">
        <v>0</v>
      </c>
      <c r="FV10" s="96">
        <v>0</v>
      </c>
      <c r="FW10" s="96">
        <v>0</v>
      </c>
      <c r="FX10" s="96">
        <v>0</v>
      </c>
      <c r="FY10" s="96">
        <v>0</v>
      </c>
      <c r="FZ10" s="96">
        <v>0</v>
      </c>
      <c r="GA10" s="96">
        <v>0</v>
      </c>
      <c r="GB10" s="96">
        <v>0</v>
      </c>
      <c r="GC10" s="96">
        <v>0</v>
      </c>
      <c r="GD10" s="96">
        <v>0</v>
      </c>
      <c r="GE10" s="96">
        <v>0</v>
      </c>
      <c r="GF10" s="96">
        <v>0</v>
      </c>
      <c r="GG10" s="96">
        <v>0</v>
      </c>
      <c r="GH10" s="96">
        <v>0</v>
      </c>
      <c r="GI10" s="87">
        <v>135652</v>
      </c>
      <c r="GJ10" s="81"/>
      <c r="GK10" s="81"/>
    </row>
    <row r="11" spans="1:193">
      <c r="A11" s="87">
        <v>135923</v>
      </c>
      <c r="B11" s="87">
        <f>_xlfn.XLOOKUP(A11,[9]Planilha1!$L:$L,[9]Planilha1!$B:$B,,0)</f>
        <v>6497</v>
      </c>
      <c r="C11" s="87" t="s">
        <v>90</v>
      </c>
      <c r="D11" s="87" t="s">
        <v>309</v>
      </c>
      <c r="E11" s="91">
        <v>0.100339</v>
      </c>
      <c r="F11" s="87" t="s">
        <v>159</v>
      </c>
      <c r="G11" s="87" t="s">
        <v>160</v>
      </c>
      <c r="H11" s="95" t="str">
        <f>VLOOKUP(B11,Elegibilidade!A:I,9,0)</f>
        <v>Elegível</v>
      </c>
      <c r="I11" s="92">
        <v>159</v>
      </c>
      <c r="J11" s="88">
        <v>0</v>
      </c>
      <c r="K11" s="88">
        <f t="shared" si="4"/>
        <v>332838.56625068688</v>
      </c>
      <c r="L11" s="88">
        <f t="shared" si="0"/>
        <v>332838.56625068688</v>
      </c>
      <c r="M11" s="87" t="s">
        <v>162</v>
      </c>
      <c r="N11" s="88">
        <f>VLOOKUP(M11,Base!A:B,2,0)*L11</f>
        <v>332838.56625068688</v>
      </c>
      <c r="O11" s="88">
        <f t="shared" si="1"/>
        <v>303866.30582678365</v>
      </c>
      <c r="P11" s="88">
        <f>Vendas!$J$1</f>
        <v>880.37366341237282</v>
      </c>
      <c r="Q11" s="137">
        <f>VLOOKUP(A11,[10]FluxoFuturo!$A:$Q,17,0)</f>
        <v>376.8</v>
      </c>
      <c r="R11" s="88">
        <f t="shared" si="2"/>
        <v>331724.7963737821</v>
      </c>
      <c r="S11" s="93">
        <f t="shared" si="3"/>
        <v>0.9160192700348877</v>
      </c>
      <c r="T11" s="96">
        <v>2629.52</v>
      </c>
      <c r="U11" s="96">
        <v>2629.52</v>
      </c>
      <c r="V11" s="96">
        <v>2629.52</v>
      </c>
      <c r="W11" s="96">
        <v>2629.52</v>
      </c>
      <c r="X11" s="96">
        <v>2629.52</v>
      </c>
      <c r="Y11" s="96">
        <v>2629.52</v>
      </c>
      <c r="Z11" s="96">
        <v>2629.52</v>
      </c>
      <c r="AA11" s="96">
        <v>2629.52</v>
      </c>
      <c r="AB11" s="96">
        <v>16514.77</v>
      </c>
      <c r="AC11" s="96">
        <v>2629.52</v>
      </c>
      <c r="AD11" s="96">
        <v>2629.52</v>
      </c>
      <c r="AE11" s="96">
        <v>2629.52</v>
      </c>
      <c r="AF11" s="96">
        <v>2629.52</v>
      </c>
      <c r="AG11" s="96">
        <v>2629.52</v>
      </c>
      <c r="AH11" s="96">
        <v>2629.52</v>
      </c>
      <c r="AI11" s="96">
        <v>2629.52</v>
      </c>
      <c r="AJ11" s="96">
        <v>2629.52</v>
      </c>
      <c r="AK11" s="96">
        <v>2629.52</v>
      </c>
      <c r="AL11" s="96">
        <v>2629.52</v>
      </c>
      <c r="AM11" s="96">
        <v>2629.52</v>
      </c>
      <c r="AN11" s="96">
        <v>16514.77</v>
      </c>
      <c r="AO11" s="96">
        <v>2629.52</v>
      </c>
      <c r="AP11" s="96">
        <v>2629.52</v>
      </c>
      <c r="AQ11" s="96">
        <v>2629.52</v>
      </c>
      <c r="AR11" s="96">
        <v>2629.52</v>
      </c>
      <c r="AS11" s="96">
        <v>2629.52</v>
      </c>
      <c r="AT11" s="96">
        <v>2629.52</v>
      </c>
      <c r="AU11" s="96">
        <v>2629.52</v>
      </c>
      <c r="AV11" s="96">
        <v>2629.52</v>
      </c>
      <c r="AW11" s="96">
        <v>2629.52</v>
      </c>
      <c r="AX11" s="96">
        <v>2629.52</v>
      </c>
      <c r="AY11" s="96">
        <v>2629.52</v>
      </c>
      <c r="AZ11" s="96">
        <v>16514.77</v>
      </c>
      <c r="BA11" s="96">
        <v>2629.52</v>
      </c>
      <c r="BB11" s="96">
        <v>2629.52</v>
      </c>
      <c r="BC11" s="96">
        <v>2629.52</v>
      </c>
      <c r="BD11" s="96">
        <v>2629.52</v>
      </c>
      <c r="BE11" s="96">
        <v>2629.52</v>
      </c>
      <c r="BF11" s="96">
        <v>2629.52</v>
      </c>
      <c r="BG11" s="96">
        <v>2629.52</v>
      </c>
      <c r="BH11" s="96">
        <v>2629.52</v>
      </c>
      <c r="BI11" s="96">
        <v>2629.52</v>
      </c>
      <c r="BJ11" s="96">
        <v>2629.52</v>
      </c>
      <c r="BK11" s="96">
        <v>2629.52</v>
      </c>
      <c r="BL11" s="96">
        <v>16514.77</v>
      </c>
      <c r="BM11" s="96">
        <v>2629.52</v>
      </c>
      <c r="BN11" s="96">
        <v>2629.52</v>
      </c>
      <c r="BO11" s="96">
        <v>2629.52</v>
      </c>
      <c r="BP11" s="96">
        <v>2629.52</v>
      </c>
      <c r="BQ11" s="96">
        <v>2629.52</v>
      </c>
      <c r="BR11" s="96">
        <v>2629.52</v>
      </c>
      <c r="BS11" s="96">
        <v>2629.52</v>
      </c>
      <c r="BT11" s="96">
        <v>2629.52</v>
      </c>
      <c r="BU11" s="96">
        <v>2629.52</v>
      </c>
      <c r="BV11" s="96">
        <v>2629.52</v>
      </c>
      <c r="BW11" s="96">
        <v>2629.52</v>
      </c>
      <c r="BX11" s="96">
        <v>16514.77</v>
      </c>
      <c r="BY11" s="96">
        <v>2629.52</v>
      </c>
      <c r="BZ11" s="96">
        <v>2629.52</v>
      </c>
      <c r="CA11" s="96">
        <v>2629.52</v>
      </c>
      <c r="CB11" s="96">
        <v>2629.52</v>
      </c>
      <c r="CC11" s="96">
        <v>2629.52</v>
      </c>
      <c r="CD11" s="96">
        <v>2629.52</v>
      </c>
      <c r="CE11" s="96">
        <v>2629.52</v>
      </c>
      <c r="CF11" s="96">
        <v>2629.52</v>
      </c>
      <c r="CG11" s="96">
        <v>2629.52</v>
      </c>
      <c r="CH11" s="96">
        <v>2629.52</v>
      </c>
      <c r="CI11" s="96">
        <v>2629.52</v>
      </c>
      <c r="CJ11" s="96">
        <v>16514.77</v>
      </c>
      <c r="CK11" s="96">
        <v>2629.52</v>
      </c>
      <c r="CL11" s="96">
        <v>2629.52</v>
      </c>
      <c r="CM11" s="96">
        <v>2629.52</v>
      </c>
      <c r="CN11" s="96">
        <v>2629.52</v>
      </c>
      <c r="CO11" s="96">
        <v>2629.52</v>
      </c>
      <c r="CP11" s="96">
        <v>2629.52</v>
      </c>
      <c r="CQ11" s="96">
        <v>2629.52</v>
      </c>
      <c r="CR11" s="96">
        <v>2629.52</v>
      </c>
      <c r="CS11" s="96">
        <v>2629.52</v>
      </c>
      <c r="CT11" s="96">
        <v>2629.52</v>
      </c>
      <c r="CU11" s="96">
        <v>2629.52</v>
      </c>
      <c r="CV11" s="96">
        <v>16514.77</v>
      </c>
      <c r="CW11" s="96">
        <v>2629.52</v>
      </c>
      <c r="CX11" s="96">
        <v>2629.52</v>
      </c>
      <c r="CY11" s="96">
        <v>2629.52</v>
      </c>
      <c r="CZ11" s="96">
        <v>2629.52</v>
      </c>
      <c r="DA11" s="96">
        <v>2629.52</v>
      </c>
      <c r="DB11" s="96">
        <v>2629.52</v>
      </c>
      <c r="DC11" s="96">
        <v>2629.52</v>
      </c>
      <c r="DD11" s="96">
        <v>2629.52</v>
      </c>
      <c r="DE11" s="96">
        <v>2629.52</v>
      </c>
      <c r="DF11" s="96">
        <v>2629.52</v>
      </c>
      <c r="DG11" s="96">
        <v>2629.52</v>
      </c>
      <c r="DH11" s="96">
        <v>16514.77</v>
      </c>
      <c r="DI11" s="96">
        <v>2629.52</v>
      </c>
      <c r="DJ11" s="96">
        <v>2629.52</v>
      </c>
      <c r="DK11" s="96">
        <v>2629.52</v>
      </c>
      <c r="DL11" s="96">
        <v>2629.52</v>
      </c>
      <c r="DM11" s="96">
        <v>2629.52</v>
      </c>
      <c r="DN11" s="96">
        <v>2629.52</v>
      </c>
      <c r="DO11" s="96">
        <v>2629.52</v>
      </c>
      <c r="DP11" s="96">
        <v>2629.52</v>
      </c>
      <c r="DQ11" s="96">
        <v>2629.52</v>
      </c>
      <c r="DR11" s="96">
        <v>2629.52</v>
      </c>
      <c r="DS11" s="96">
        <v>2629.52</v>
      </c>
      <c r="DT11" s="96">
        <v>16514.77</v>
      </c>
      <c r="DU11" s="96">
        <v>2629.52</v>
      </c>
      <c r="DV11" s="96">
        <v>2629.52</v>
      </c>
      <c r="DW11" s="96">
        <v>2629.52</v>
      </c>
      <c r="DX11" s="96">
        <v>2629.52</v>
      </c>
      <c r="DY11" s="96">
        <v>2629.52</v>
      </c>
      <c r="DZ11" s="96">
        <v>2629.52</v>
      </c>
      <c r="EA11" s="96">
        <v>2629.52</v>
      </c>
      <c r="EB11" s="96">
        <v>2629.52</v>
      </c>
      <c r="EC11" s="96">
        <v>2629.52</v>
      </c>
      <c r="ED11" s="96">
        <v>2629.52</v>
      </c>
      <c r="EE11" s="96">
        <v>2629.52</v>
      </c>
      <c r="EF11" s="96">
        <v>16514.77</v>
      </c>
      <c r="EG11" s="96">
        <v>2629.52</v>
      </c>
      <c r="EH11" s="96">
        <v>2629.52</v>
      </c>
      <c r="EI11" s="96">
        <v>2629.52</v>
      </c>
      <c r="EJ11" s="96">
        <v>2629.52</v>
      </c>
      <c r="EK11" s="96">
        <v>2629.52</v>
      </c>
      <c r="EL11" s="96">
        <v>2629.52</v>
      </c>
      <c r="EM11" s="96">
        <v>2629.52</v>
      </c>
      <c r="EN11" s="96">
        <v>2629.52</v>
      </c>
      <c r="EO11" s="96">
        <v>2629.52</v>
      </c>
      <c r="EP11" s="96">
        <v>2629.52</v>
      </c>
      <c r="EQ11" s="96">
        <v>2629.52</v>
      </c>
      <c r="ER11" s="96">
        <v>16514.77</v>
      </c>
      <c r="ES11" s="96">
        <v>2629.52</v>
      </c>
      <c r="ET11" s="96">
        <v>2629.52</v>
      </c>
      <c r="EU11" s="96">
        <v>2629.52</v>
      </c>
      <c r="EV11" s="96">
        <v>2629.52</v>
      </c>
      <c r="EW11" s="96">
        <v>2629.52</v>
      </c>
      <c r="EX11" s="96">
        <v>2629.52</v>
      </c>
      <c r="EY11" s="96">
        <v>2629.52</v>
      </c>
      <c r="EZ11" s="96">
        <v>2629.52</v>
      </c>
      <c r="FA11" s="96">
        <v>2629.52</v>
      </c>
      <c r="FB11" s="96">
        <v>2629.52</v>
      </c>
      <c r="FC11" s="96">
        <v>2629.52</v>
      </c>
      <c r="FD11" s="96">
        <v>16514.740000000002</v>
      </c>
      <c r="FE11" s="96">
        <v>2629.52</v>
      </c>
      <c r="FF11" s="96">
        <v>2629.52</v>
      </c>
      <c r="FG11" s="96">
        <v>2629.52</v>
      </c>
      <c r="FH11" s="96">
        <v>2629.52</v>
      </c>
      <c r="FI11" s="96">
        <v>2629.52</v>
      </c>
      <c r="FJ11" s="96">
        <v>2629.52</v>
      </c>
      <c r="FK11" s="96">
        <v>2629.52</v>
      </c>
      <c r="FL11" s="96">
        <v>2629.52</v>
      </c>
      <c r="FM11" s="96">
        <v>2629.52</v>
      </c>
      <c r="FN11" s="96">
        <v>2629.52</v>
      </c>
      <c r="FO11" s="96">
        <v>2629.52</v>
      </c>
      <c r="FP11" s="96">
        <v>2629.52</v>
      </c>
      <c r="FQ11" s="96">
        <v>2629.52</v>
      </c>
      <c r="FR11" s="96">
        <v>2629.52</v>
      </c>
      <c r="FS11" s="96">
        <v>2629.52</v>
      </c>
      <c r="FT11" s="96">
        <v>2629.52</v>
      </c>
      <c r="FU11" s="96">
        <v>2629.52</v>
      </c>
      <c r="FV11" s="96">
        <v>2629.52</v>
      </c>
      <c r="FW11" s="96">
        <v>0</v>
      </c>
      <c r="FX11" s="96">
        <v>0</v>
      </c>
      <c r="FY11" s="96">
        <v>0</v>
      </c>
      <c r="FZ11" s="96">
        <v>0</v>
      </c>
      <c r="GA11" s="96">
        <v>0</v>
      </c>
      <c r="GB11" s="96">
        <v>0</v>
      </c>
      <c r="GC11" s="96">
        <v>0</v>
      </c>
      <c r="GD11" s="96">
        <v>0</v>
      </c>
      <c r="GE11" s="96">
        <v>0</v>
      </c>
      <c r="GF11" s="96">
        <v>0</v>
      </c>
      <c r="GG11" s="96">
        <v>0</v>
      </c>
      <c r="GH11" s="96">
        <v>0</v>
      </c>
      <c r="GI11" s="87">
        <v>135923</v>
      </c>
      <c r="GJ11" s="81"/>
      <c r="GK11" s="81"/>
    </row>
    <row r="12" spans="1:193">
      <c r="A12" s="87">
        <v>135616</v>
      </c>
      <c r="B12" s="87">
        <f>_xlfn.XLOOKUP(A12,[9]Planilha1!$L:$L,[9]Planilha1!$B:$B,,0)</f>
        <v>6399</v>
      </c>
      <c r="C12" s="87" t="s">
        <v>91</v>
      </c>
      <c r="D12" s="87" t="s">
        <v>166</v>
      </c>
      <c r="E12" s="91">
        <v>0.1003</v>
      </c>
      <c r="F12" s="87" t="s">
        <v>159</v>
      </c>
      <c r="G12" s="87" t="s">
        <v>160</v>
      </c>
      <c r="H12" s="95" t="str">
        <f>VLOOKUP(B12,Elegibilidade!A:I,9,0)</f>
        <v>Elegível</v>
      </c>
      <c r="I12" s="92">
        <v>148</v>
      </c>
      <c r="J12" s="88">
        <v>3874.82</v>
      </c>
      <c r="K12" s="88">
        <f t="shared" si="4"/>
        <v>326597.26514200971</v>
      </c>
      <c r="L12" s="88">
        <f t="shared" si="0"/>
        <v>330472.08514200972</v>
      </c>
      <c r="M12" s="87" t="s">
        <v>377</v>
      </c>
      <c r="N12" s="88">
        <f>VLOOKUP(M12,Base!A:B,2,0)*L12</f>
        <v>330472.08514200972</v>
      </c>
      <c r="O12" s="88">
        <f t="shared" si="1"/>
        <v>299345.61800182145</v>
      </c>
      <c r="P12" s="88">
        <f>Vendas!$J$1</f>
        <v>880.37366341237282</v>
      </c>
      <c r="Q12" s="137">
        <f>VLOOKUP(A12,[10]FluxoFuturo!$A:$Q,17,0)</f>
        <v>434.56</v>
      </c>
      <c r="R12" s="88">
        <f t="shared" si="2"/>
        <v>382575.17917248071</v>
      </c>
      <c r="S12" s="93">
        <f t="shared" si="3"/>
        <v>0.78244913496299784</v>
      </c>
      <c r="T12" s="96">
        <v>3772.95</v>
      </c>
      <c r="U12" s="96">
        <v>3772.95</v>
      </c>
      <c r="V12" s="96">
        <v>3772.95</v>
      </c>
      <c r="W12" s="96">
        <v>3772.95</v>
      </c>
      <c r="X12" s="96">
        <v>3772.95</v>
      </c>
      <c r="Y12" s="96">
        <v>3772.95</v>
      </c>
      <c r="Z12" s="96">
        <v>3772.95</v>
      </c>
      <c r="AA12" s="96">
        <v>3772.95</v>
      </c>
      <c r="AB12" s="96">
        <v>3772.95</v>
      </c>
      <c r="AC12" s="96">
        <v>3772.95</v>
      </c>
      <c r="AD12" s="96">
        <v>3772.95</v>
      </c>
      <c r="AE12" s="96">
        <v>3772.95</v>
      </c>
      <c r="AF12" s="96">
        <v>3772.95</v>
      </c>
      <c r="AG12" s="96">
        <v>3772.95</v>
      </c>
      <c r="AH12" s="96">
        <v>3772.95</v>
      </c>
      <c r="AI12" s="96">
        <v>3772.95</v>
      </c>
      <c r="AJ12" s="96">
        <v>3772.95</v>
      </c>
      <c r="AK12" s="96">
        <v>3772.95</v>
      </c>
      <c r="AL12" s="96">
        <v>3772.95</v>
      </c>
      <c r="AM12" s="96">
        <v>3772.95</v>
      </c>
      <c r="AN12" s="96">
        <v>3772.95</v>
      </c>
      <c r="AO12" s="96">
        <v>3772.95</v>
      </c>
      <c r="AP12" s="96">
        <v>3772.95</v>
      </c>
      <c r="AQ12" s="96">
        <v>3772.95</v>
      </c>
      <c r="AR12" s="96">
        <v>3772.95</v>
      </c>
      <c r="AS12" s="96">
        <v>3772.95</v>
      </c>
      <c r="AT12" s="96">
        <v>3772.95</v>
      </c>
      <c r="AU12" s="96">
        <v>3772.95</v>
      </c>
      <c r="AV12" s="96">
        <v>3772.95</v>
      </c>
      <c r="AW12" s="96">
        <v>3772.95</v>
      </c>
      <c r="AX12" s="96">
        <v>3772.95</v>
      </c>
      <c r="AY12" s="96">
        <v>3772.95</v>
      </c>
      <c r="AZ12" s="96">
        <v>3772.95</v>
      </c>
      <c r="BA12" s="96">
        <v>3772.95</v>
      </c>
      <c r="BB12" s="96">
        <v>3772.95</v>
      </c>
      <c r="BC12" s="96">
        <v>3772.95</v>
      </c>
      <c r="BD12" s="96">
        <v>3772.95</v>
      </c>
      <c r="BE12" s="96">
        <v>3772.95</v>
      </c>
      <c r="BF12" s="96">
        <v>3772.95</v>
      </c>
      <c r="BG12" s="96">
        <v>3772.95</v>
      </c>
      <c r="BH12" s="96">
        <v>3772.95</v>
      </c>
      <c r="BI12" s="96">
        <v>3772.95</v>
      </c>
      <c r="BJ12" s="96">
        <v>3772.95</v>
      </c>
      <c r="BK12" s="96">
        <v>3772.95</v>
      </c>
      <c r="BL12" s="96">
        <v>3772.95</v>
      </c>
      <c r="BM12" s="96">
        <v>3772.95</v>
      </c>
      <c r="BN12" s="96">
        <v>3772.95</v>
      </c>
      <c r="BO12" s="96">
        <v>3772.95</v>
      </c>
      <c r="BP12" s="96">
        <v>3772.95</v>
      </c>
      <c r="BQ12" s="96">
        <v>3772.95</v>
      </c>
      <c r="BR12" s="96">
        <v>3772.95</v>
      </c>
      <c r="BS12" s="96">
        <v>3772.95</v>
      </c>
      <c r="BT12" s="96">
        <v>3772.95</v>
      </c>
      <c r="BU12" s="96">
        <v>3772.95</v>
      </c>
      <c r="BV12" s="96">
        <v>3772.95</v>
      </c>
      <c r="BW12" s="96">
        <v>3772.95</v>
      </c>
      <c r="BX12" s="96">
        <v>3772.95</v>
      </c>
      <c r="BY12" s="96">
        <v>3772.95</v>
      </c>
      <c r="BZ12" s="96">
        <v>3772.95</v>
      </c>
      <c r="CA12" s="96">
        <v>3772.95</v>
      </c>
      <c r="CB12" s="96">
        <v>3772.95</v>
      </c>
      <c r="CC12" s="96">
        <v>3772.95</v>
      </c>
      <c r="CD12" s="96">
        <v>3772.95</v>
      </c>
      <c r="CE12" s="96">
        <v>3772.95</v>
      </c>
      <c r="CF12" s="96">
        <v>3772.95</v>
      </c>
      <c r="CG12" s="96">
        <v>3772.95</v>
      </c>
      <c r="CH12" s="96">
        <v>3772.95</v>
      </c>
      <c r="CI12" s="96">
        <v>3772.95</v>
      </c>
      <c r="CJ12" s="96">
        <v>3772.95</v>
      </c>
      <c r="CK12" s="96">
        <v>3772.95</v>
      </c>
      <c r="CL12" s="96">
        <v>3772.95</v>
      </c>
      <c r="CM12" s="96">
        <v>3772.95</v>
      </c>
      <c r="CN12" s="96">
        <v>3772.95</v>
      </c>
      <c r="CO12" s="96">
        <v>3772.95</v>
      </c>
      <c r="CP12" s="96">
        <v>3772.95</v>
      </c>
      <c r="CQ12" s="96">
        <v>3772.95</v>
      </c>
      <c r="CR12" s="96">
        <v>3772.95</v>
      </c>
      <c r="CS12" s="96">
        <v>3772.95</v>
      </c>
      <c r="CT12" s="96">
        <v>3772.95</v>
      </c>
      <c r="CU12" s="96">
        <v>3772.95</v>
      </c>
      <c r="CV12" s="96">
        <v>3772.95</v>
      </c>
      <c r="CW12" s="96">
        <v>3772.95</v>
      </c>
      <c r="CX12" s="96">
        <v>3772.95</v>
      </c>
      <c r="CY12" s="96">
        <v>3772.95</v>
      </c>
      <c r="CZ12" s="96">
        <v>3772.95</v>
      </c>
      <c r="DA12" s="96">
        <v>3772.95</v>
      </c>
      <c r="DB12" s="96">
        <v>3772.95</v>
      </c>
      <c r="DC12" s="96">
        <v>3772.95</v>
      </c>
      <c r="DD12" s="96">
        <v>3772.95</v>
      </c>
      <c r="DE12" s="96">
        <v>3772.95</v>
      </c>
      <c r="DF12" s="96">
        <v>3772.95</v>
      </c>
      <c r="DG12" s="96">
        <v>3772.95</v>
      </c>
      <c r="DH12" s="96">
        <v>3772.95</v>
      </c>
      <c r="DI12" s="96">
        <v>3772.95</v>
      </c>
      <c r="DJ12" s="96">
        <v>3772.95</v>
      </c>
      <c r="DK12" s="96">
        <v>3772.95</v>
      </c>
      <c r="DL12" s="96">
        <v>3772.95</v>
      </c>
      <c r="DM12" s="96">
        <v>3772.95</v>
      </c>
      <c r="DN12" s="96">
        <v>3772.95</v>
      </c>
      <c r="DO12" s="96">
        <v>3772.95</v>
      </c>
      <c r="DP12" s="96">
        <v>3772.95</v>
      </c>
      <c r="DQ12" s="96">
        <v>3772.95</v>
      </c>
      <c r="DR12" s="96">
        <v>3772.95</v>
      </c>
      <c r="DS12" s="96">
        <v>3772.95</v>
      </c>
      <c r="DT12" s="96">
        <v>3772.95</v>
      </c>
      <c r="DU12" s="96">
        <v>3772.95</v>
      </c>
      <c r="DV12" s="96">
        <v>3772.95</v>
      </c>
      <c r="DW12" s="96">
        <v>3772.95</v>
      </c>
      <c r="DX12" s="96">
        <v>3772.95</v>
      </c>
      <c r="DY12" s="96">
        <v>3772.95</v>
      </c>
      <c r="DZ12" s="96">
        <v>3772.95</v>
      </c>
      <c r="EA12" s="96">
        <v>3772.95</v>
      </c>
      <c r="EB12" s="96">
        <v>3772.95</v>
      </c>
      <c r="EC12" s="96">
        <v>3772.95</v>
      </c>
      <c r="ED12" s="96">
        <v>3772.95</v>
      </c>
      <c r="EE12" s="96">
        <v>3772.95</v>
      </c>
      <c r="EF12" s="96">
        <v>3772.95</v>
      </c>
      <c r="EG12" s="96">
        <v>3772.95</v>
      </c>
      <c r="EH12" s="96">
        <v>3772.95</v>
      </c>
      <c r="EI12" s="96">
        <v>3772.95</v>
      </c>
      <c r="EJ12" s="96">
        <v>3772.95</v>
      </c>
      <c r="EK12" s="96">
        <v>3772.95</v>
      </c>
      <c r="EL12" s="96">
        <v>3772.95</v>
      </c>
      <c r="EM12" s="96">
        <v>3772.95</v>
      </c>
      <c r="EN12" s="96">
        <v>3772.95</v>
      </c>
      <c r="EO12" s="96">
        <v>3772.95</v>
      </c>
      <c r="EP12" s="96">
        <v>3772.95</v>
      </c>
      <c r="EQ12" s="96">
        <v>3772.95</v>
      </c>
      <c r="ER12" s="96">
        <v>3772.95</v>
      </c>
      <c r="ES12" s="96">
        <v>3772.95</v>
      </c>
      <c r="ET12" s="96">
        <v>3772.95</v>
      </c>
      <c r="EU12" s="96">
        <v>3772.95</v>
      </c>
      <c r="EV12" s="96">
        <v>3772.95</v>
      </c>
      <c r="EW12" s="96">
        <v>3772.95</v>
      </c>
      <c r="EX12" s="96">
        <v>3772.95</v>
      </c>
      <c r="EY12" s="96">
        <v>3772.95</v>
      </c>
      <c r="EZ12" s="96">
        <v>3772.95</v>
      </c>
      <c r="FA12" s="96">
        <v>3772.95</v>
      </c>
      <c r="FB12" s="96">
        <v>3772.95</v>
      </c>
      <c r="FC12" s="96">
        <v>3772.95</v>
      </c>
      <c r="FD12" s="96">
        <v>3772.95</v>
      </c>
      <c r="FE12" s="96">
        <v>3772.95</v>
      </c>
      <c r="FF12" s="96">
        <v>3772.95</v>
      </c>
      <c r="FG12" s="96">
        <v>3772.95</v>
      </c>
      <c r="FH12" s="96">
        <v>3772.95</v>
      </c>
      <c r="FI12" s="96">
        <v>3772.95</v>
      </c>
      <c r="FJ12" s="96">
        <v>3772.95</v>
      </c>
      <c r="FK12" s="96">
        <v>3772.91</v>
      </c>
      <c r="FL12" s="96">
        <v>0</v>
      </c>
      <c r="FM12" s="96">
        <v>0</v>
      </c>
      <c r="FN12" s="96">
        <v>0</v>
      </c>
      <c r="FO12" s="96">
        <v>0</v>
      </c>
      <c r="FP12" s="96">
        <v>0</v>
      </c>
      <c r="FQ12" s="96">
        <v>0</v>
      </c>
      <c r="FR12" s="96">
        <v>0</v>
      </c>
      <c r="FS12" s="96">
        <v>0</v>
      </c>
      <c r="FT12" s="96">
        <v>0</v>
      </c>
      <c r="FU12" s="96">
        <v>0</v>
      </c>
      <c r="FV12" s="96">
        <v>0</v>
      </c>
      <c r="FW12" s="96">
        <v>0</v>
      </c>
      <c r="FX12" s="96">
        <v>0</v>
      </c>
      <c r="FY12" s="96">
        <v>0</v>
      </c>
      <c r="FZ12" s="96">
        <v>0</v>
      </c>
      <c r="GA12" s="96">
        <v>0</v>
      </c>
      <c r="GB12" s="96">
        <v>0</v>
      </c>
      <c r="GC12" s="96">
        <v>0</v>
      </c>
      <c r="GD12" s="96">
        <v>0</v>
      </c>
      <c r="GE12" s="96">
        <v>0</v>
      </c>
      <c r="GF12" s="96">
        <v>0</v>
      </c>
      <c r="GG12" s="96">
        <v>0</v>
      </c>
      <c r="GH12" s="96">
        <v>0</v>
      </c>
      <c r="GI12" s="87">
        <v>135616</v>
      </c>
      <c r="GJ12" s="81"/>
      <c r="GK12" s="81"/>
    </row>
    <row r="13" spans="1:193">
      <c r="A13" s="87">
        <v>136055</v>
      </c>
      <c r="B13" s="87">
        <v>6502</v>
      </c>
      <c r="C13" s="87" t="s">
        <v>86</v>
      </c>
      <c r="D13" s="87" t="s">
        <v>313</v>
      </c>
      <c r="E13" s="91">
        <v>0.100339</v>
      </c>
      <c r="F13" s="87" t="s">
        <v>159</v>
      </c>
      <c r="G13" s="87" t="s">
        <v>160</v>
      </c>
      <c r="H13" s="95" t="str">
        <f>VLOOKUP(B13,Elegibilidade!A:I,9,0)</f>
        <v>Inelegível</v>
      </c>
      <c r="I13" s="92">
        <v>171</v>
      </c>
      <c r="J13" s="88">
        <v>0</v>
      </c>
      <c r="K13" s="88">
        <f t="shared" si="4"/>
        <v>330431.46728184033</v>
      </c>
      <c r="L13" s="88">
        <f t="shared" si="0"/>
        <v>330431.46728184033</v>
      </c>
      <c r="M13" s="87" t="s">
        <v>162</v>
      </c>
      <c r="N13" s="88">
        <f>VLOOKUP(M13,Base!A:B,2,0)*L13</f>
        <v>330431.46728184033</v>
      </c>
      <c r="O13" s="88">
        <f t="shared" si="1"/>
        <v>300631.33328811824</v>
      </c>
      <c r="P13" s="88">
        <f>Vendas!$J$1</f>
        <v>880.37366341237282</v>
      </c>
      <c r="Q13" s="137">
        <f>VLOOKUP(A13,[10]FluxoFuturo!$A:$Q,17,0)</f>
        <v>413.88</v>
      </c>
      <c r="R13" s="88">
        <f t="shared" si="2"/>
        <v>364369.05181311286</v>
      </c>
      <c r="S13" s="93">
        <f t="shared" si="3"/>
        <v>0.82507373167991749</v>
      </c>
      <c r="T13" s="96">
        <v>8979.8700000000008</v>
      </c>
      <c r="U13" s="96">
        <v>8979.8700000000008</v>
      </c>
      <c r="V13" s="96">
        <v>2295.37</v>
      </c>
      <c r="W13" s="96">
        <v>2295.37</v>
      </c>
      <c r="X13" s="96">
        <v>2295.37</v>
      </c>
      <c r="Y13" s="96">
        <v>2295.37</v>
      </c>
      <c r="Z13" s="96">
        <v>2295.37</v>
      </c>
      <c r="AA13" s="96">
        <v>2295.37</v>
      </c>
      <c r="AB13" s="96">
        <v>2295.37</v>
      </c>
      <c r="AC13" s="96">
        <v>2295.37</v>
      </c>
      <c r="AD13" s="96">
        <v>16293.52</v>
      </c>
      <c r="AE13" s="96">
        <v>2295.37</v>
      </c>
      <c r="AF13" s="96">
        <v>2295.37</v>
      </c>
      <c r="AG13" s="96">
        <v>2295.37</v>
      </c>
      <c r="AH13" s="96">
        <v>2295.37</v>
      </c>
      <c r="AI13" s="96">
        <v>2295.37</v>
      </c>
      <c r="AJ13" s="96">
        <v>2295.37</v>
      </c>
      <c r="AK13" s="96">
        <v>2295.37</v>
      </c>
      <c r="AL13" s="96">
        <v>2295.37</v>
      </c>
      <c r="AM13" s="96">
        <v>2295.37</v>
      </c>
      <c r="AN13" s="96">
        <v>2295.37</v>
      </c>
      <c r="AO13" s="96">
        <v>2295.37</v>
      </c>
      <c r="AP13" s="96">
        <v>16293.52</v>
      </c>
      <c r="AQ13" s="96">
        <v>2295.37</v>
      </c>
      <c r="AR13" s="96">
        <v>2295.37</v>
      </c>
      <c r="AS13" s="96">
        <v>2295.37</v>
      </c>
      <c r="AT13" s="96">
        <v>2295.37</v>
      </c>
      <c r="AU13" s="96">
        <v>2295.37</v>
      </c>
      <c r="AV13" s="96">
        <v>2295.37</v>
      </c>
      <c r="AW13" s="96">
        <v>2295.37</v>
      </c>
      <c r="AX13" s="96">
        <v>2295.37</v>
      </c>
      <c r="AY13" s="96">
        <v>2295.37</v>
      </c>
      <c r="AZ13" s="96">
        <v>2295.37</v>
      </c>
      <c r="BA13" s="96">
        <v>2295.37</v>
      </c>
      <c r="BB13" s="96">
        <v>16293.52</v>
      </c>
      <c r="BC13" s="96">
        <v>2295.37</v>
      </c>
      <c r="BD13" s="96">
        <v>2295.37</v>
      </c>
      <c r="BE13" s="96">
        <v>2295.37</v>
      </c>
      <c r="BF13" s="96">
        <v>2295.37</v>
      </c>
      <c r="BG13" s="96">
        <v>2295.37</v>
      </c>
      <c r="BH13" s="96">
        <v>2295.37</v>
      </c>
      <c r="BI13" s="96">
        <v>2295.37</v>
      </c>
      <c r="BJ13" s="96">
        <v>2295.37</v>
      </c>
      <c r="BK13" s="96">
        <v>2295.37</v>
      </c>
      <c r="BL13" s="96">
        <v>2295.37</v>
      </c>
      <c r="BM13" s="96">
        <v>2295.37</v>
      </c>
      <c r="BN13" s="96">
        <v>16293.52</v>
      </c>
      <c r="BO13" s="96">
        <v>2295.37</v>
      </c>
      <c r="BP13" s="96">
        <v>2295.37</v>
      </c>
      <c r="BQ13" s="96">
        <v>2295.37</v>
      </c>
      <c r="BR13" s="96">
        <v>2295.37</v>
      </c>
      <c r="BS13" s="96">
        <v>2295.37</v>
      </c>
      <c r="BT13" s="96">
        <v>2295.37</v>
      </c>
      <c r="BU13" s="96">
        <v>2295.37</v>
      </c>
      <c r="BV13" s="96">
        <v>2295.37</v>
      </c>
      <c r="BW13" s="96">
        <v>2295.37</v>
      </c>
      <c r="BX13" s="96">
        <v>2295.37</v>
      </c>
      <c r="BY13" s="96">
        <v>2295.37</v>
      </c>
      <c r="BZ13" s="96">
        <v>16293.52</v>
      </c>
      <c r="CA13" s="96">
        <v>2295.37</v>
      </c>
      <c r="CB13" s="96">
        <v>2295.37</v>
      </c>
      <c r="CC13" s="96">
        <v>2295.37</v>
      </c>
      <c r="CD13" s="96">
        <v>2295.37</v>
      </c>
      <c r="CE13" s="96">
        <v>2295.37</v>
      </c>
      <c r="CF13" s="96">
        <v>2295.37</v>
      </c>
      <c r="CG13" s="96">
        <v>2295.37</v>
      </c>
      <c r="CH13" s="96">
        <v>2295.37</v>
      </c>
      <c r="CI13" s="96">
        <v>2295.37</v>
      </c>
      <c r="CJ13" s="96">
        <v>2295.37</v>
      </c>
      <c r="CK13" s="96">
        <v>2295.37</v>
      </c>
      <c r="CL13" s="96">
        <v>16293.52</v>
      </c>
      <c r="CM13" s="96">
        <v>2295.37</v>
      </c>
      <c r="CN13" s="96">
        <v>2295.37</v>
      </c>
      <c r="CO13" s="96">
        <v>2295.37</v>
      </c>
      <c r="CP13" s="96">
        <v>2295.37</v>
      </c>
      <c r="CQ13" s="96">
        <v>2295.37</v>
      </c>
      <c r="CR13" s="96">
        <v>2295.37</v>
      </c>
      <c r="CS13" s="96">
        <v>2295.37</v>
      </c>
      <c r="CT13" s="96">
        <v>2295.37</v>
      </c>
      <c r="CU13" s="96">
        <v>2295.37</v>
      </c>
      <c r="CV13" s="96">
        <v>2295.37</v>
      </c>
      <c r="CW13" s="96">
        <v>2295.37</v>
      </c>
      <c r="CX13" s="96">
        <v>16293.52</v>
      </c>
      <c r="CY13" s="96">
        <v>2295.37</v>
      </c>
      <c r="CZ13" s="96">
        <v>2295.37</v>
      </c>
      <c r="DA13" s="96">
        <v>2295.37</v>
      </c>
      <c r="DB13" s="96">
        <v>2295.37</v>
      </c>
      <c r="DC13" s="96">
        <v>2295.37</v>
      </c>
      <c r="DD13" s="96">
        <v>2295.37</v>
      </c>
      <c r="DE13" s="96">
        <v>2295.37</v>
      </c>
      <c r="DF13" s="96">
        <v>2295.37</v>
      </c>
      <c r="DG13" s="96">
        <v>2295.37</v>
      </c>
      <c r="DH13" s="96">
        <v>2295.37</v>
      </c>
      <c r="DI13" s="96">
        <v>2295.37</v>
      </c>
      <c r="DJ13" s="96">
        <v>16293.52</v>
      </c>
      <c r="DK13" s="96">
        <v>2295.37</v>
      </c>
      <c r="DL13" s="96">
        <v>2295.37</v>
      </c>
      <c r="DM13" s="96">
        <v>2295.37</v>
      </c>
      <c r="DN13" s="96">
        <v>2295.37</v>
      </c>
      <c r="DO13" s="96">
        <v>2295.37</v>
      </c>
      <c r="DP13" s="96">
        <v>2295.37</v>
      </c>
      <c r="DQ13" s="96">
        <v>2295.37</v>
      </c>
      <c r="DR13" s="96">
        <v>2295.37</v>
      </c>
      <c r="DS13" s="96">
        <v>2295.37</v>
      </c>
      <c r="DT13" s="96">
        <v>2295.37</v>
      </c>
      <c r="DU13" s="96">
        <v>2295.37</v>
      </c>
      <c r="DV13" s="96">
        <v>16293.52</v>
      </c>
      <c r="DW13" s="96">
        <v>2295.37</v>
      </c>
      <c r="DX13" s="96">
        <v>2295.37</v>
      </c>
      <c r="DY13" s="96">
        <v>2295.37</v>
      </c>
      <c r="DZ13" s="96">
        <v>2295.37</v>
      </c>
      <c r="EA13" s="96">
        <v>2295.37</v>
      </c>
      <c r="EB13" s="96">
        <v>2295.37</v>
      </c>
      <c r="EC13" s="96">
        <v>2295.37</v>
      </c>
      <c r="ED13" s="96">
        <v>2295.37</v>
      </c>
      <c r="EE13" s="96">
        <v>2295.37</v>
      </c>
      <c r="EF13" s="96">
        <v>2295.37</v>
      </c>
      <c r="EG13" s="96">
        <v>2295.37</v>
      </c>
      <c r="EH13" s="96">
        <v>16293.52</v>
      </c>
      <c r="EI13" s="96">
        <v>2295.37</v>
      </c>
      <c r="EJ13" s="96">
        <v>2295.37</v>
      </c>
      <c r="EK13" s="96">
        <v>2295.37</v>
      </c>
      <c r="EL13" s="96">
        <v>2295.37</v>
      </c>
      <c r="EM13" s="96">
        <v>2295.37</v>
      </c>
      <c r="EN13" s="96">
        <v>2295.37</v>
      </c>
      <c r="EO13" s="96">
        <v>2295.37</v>
      </c>
      <c r="EP13" s="96">
        <v>2295.37</v>
      </c>
      <c r="EQ13" s="96">
        <v>2295.37</v>
      </c>
      <c r="ER13" s="96">
        <v>2295.37</v>
      </c>
      <c r="ES13" s="96">
        <v>2295.37</v>
      </c>
      <c r="ET13" s="96">
        <v>16293.52</v>
      </c>
      <c r="EU13" s="96">
        <v>2295.37</v>
      </c>
      <c r="EV13" s="96">
        <v>2295.37</v>
      </c>
      <c r="EW13" s="96">
        <v>2295.37</v>
      </c>
      <c r="EX13" s="96">
        <v>2295.37</v>
      </c>
      <c r="EY13" s="96">
        <v>2295.37</v>
      </c>
      <c r="EZ13" s="96">
        <v>2295.37</v>
      </c>
      <c r="FA13" s="96">
        <v>2295.37</v>
      </c>
      <c r="FB13" s="96">
        <v>2295.37</v>
      </c>
      <c r="FC13" s="96">
        <v>2295.37</v>
      </c>
      <c r="FD13" s="96">
        <v>2295.37</v>
      </c>
      <c r="FE13" s="96">
        <v>2295.37</v>
      </c>
      <c r="FF13" s="96">
        <v>16293.52</v>
      </c>
      <c r="FG13" s="96">
        <v>2295.37</v>
      </c>
      <c r="FH13" s="96">
        <v>2295.37</v>
      </c>
      <c r="FI13" s="96">
        <v>2295.37</v>
      </c>
      <c r="FJ13" s="96">
        <v>2295.37</v>
      </c>
      <c r="FK13" s="96">
        <v>2295.37</v>
      </c>
      <c r="FL13" s="96">
        <v>2295.37</v>
      </c>
      <c r="FM13" s="96">
        <v>2295.37</v>
      </c>
      <c r="FN13" s="96">
        <v>2295.37</v>
      </c>
      <c r="FO13" s="96">
        <v>2295.37</v>
      </c>
      <c r="FP13" s="96">
        <v>2295.37</v>
      </c>
      <c r="FQ13" s="96">
        <v>2295.37</v>
      </c>
      <c r="FR13" s="96">
        <v>16293.52</v>
      </c>
      <c r="FS13" s="96">
        <v>2295.37</v>
      </c>
      <c r="FT13" s="96">
        <v>2295.37</v>
      </c>
      <c r="FU13" s="96">
        <v>2295.37</v>
      </c>
      <c r="FV13" s="96">
        <v>2295.37</v>
      </c>
      <c r="FW13" s="96">
        <v>2295.37</v>
      </c>
      <c r="FX13" s="96">
        <v>2295.37</v>
      </c>
      <c r="FY13" s="96">
        <v>2295.37</v>
      </c>
      <c r="FZ13" s="96">
        <v>2295.37</v>
      </c>
      <c r="GA13" s="96">
        <v>2295.37</v>
      </c>
      <c r="GB13" s="96">
        <v>2295.37</v>
      </c>
      <c r="GC13" s="96">
        <v>2295.37</v>
      </c>
      <c r="GD13" s="96">
        <v>16293.52</v>
      </c>
      <c r="GE13" s="96">
        <v>2295.37</v>
      </c>
      <c r="GF13" s="96">
        <v>2295.37</v>
      </c>
      <c r="GG13" s="96">
        <v>2295.37</v>
      </c>
      <c r="GH13" s="96">
        <v>2295.2600000000002</v>
      </c>
      <c r="GI13" s="87">
        <v>136055</v>
      </c>
      <c r="GJ13" s="81"/>
      <c r="GK13" s="81"/>
    </row>
    <row r="14" spans="1:193">
      <c r="A14" s="87">
        <v>135672</v>
      </c>
      <c r="B14" s="87">
        <f>_xlfn.XLOOKUP(A14,[9]Planilha1!$L:$L,[9]Planilha1!$B:$B,,0)</f>
        <v>6453</v>
      </c>
      <c r="C14" s="87" t="s">
        <v>222</v>
      </c>
      <c r="D14" s="87" t="s">
        <v>223</v>
      </c>
      <c r="E14" s="91">
        <v>0.1003</v>
      </c>
      <c r="F14" s="87" t="s">
        <v>159</v>
      </c>
      <c r="G14" s="87" t="s">
        <v>160</v>
      </c>
      <c r="H14" s="95" t="str">
        <f>VLOOKUP(B14,Elegibilidade!A:I,9,0)</f>
        <v>Elegível</v>
      </c>
      <c r="I14" s="92">
        <v>151</v>
      </c>
      <c r="J14" s="88">
        <v>0</v>
      </c>
      <c r="K14" s="88">
        <f t="shared" si="4"/>
        <v>325304.77159320534</v>
      </c>
      <c r="L14" s="88">
        <f t="shared" si="0"/>
        <v>325304.77159320534</v>
      </c>
      <c r="M14" s="87" t="s">
        <v>162</v>
      </c>
      <c r="N14" s="88">
        <f>VLOOKUP(M14,Base!A:B,2,0)*L14</f>
        <v>325304.77159320534</v>
      </c>
      <c r="O14" s="88">
        <f t="shared" si="1"/>
        <v>297591.24234389886</v>
      </c>
      <c r="P14" s="88">
        <f>Vendas!$J$1</f>
        <v>880.37366341237282</v>
      </c>
      <c r="Q14" s="137">
        <f>VLOOKUP(A14,[10]FluxoFuturo!$A:$Q,17,0)</f>
        <v>376.79</v>
      </c>
      <c r="R14" s="88">
        <f t="shared" si="2"/>
        <v>331715.99263714795</v>
      </c>
      <c r="S14" s="93">
        <f t="shared" si="3"/>
        <v>0.89712660513604803</v>
      </c>
      <c r="T14" s="96">
        <v>0</v>
      </c>
      <c r="U14" s="96">
        <v>3774.78</v>
      </c>
      <c r="V14" s="96">
        <v>3774.78</v>
      </c>
      <c r="W14" s="96">
        <v>3774.78</v>
      </c>
      <c r="X14" s="96">
        <v>3774.78</v>
      </c>
      <c r="Y14" s="96">
        <v>3774.78</v>
      </c>
      <c r="Z14" s="96">
        <v>3774.78</v>
      </c>
      <c r="AA14" s="96">
        <v>3774.78</v>
      </c>
      <c r="AB14" s="96">
        <v>3774.78</v>
      </c>
      <c r="AC14" s="96">
        <v>3774.78</v>
      </c>
      <c r="AD14" s="96">
        <v>3774.78</v>
      </c>
      <c r="AE14" s="96">
        <v>3774.78</v>
      </c>
      <c r="AF14" s="96">
        <v>3774.78</v>
      </c>
      <c r="AG14" s="96">
        <v>3774.78</v>
      </c>
      <c r="AH14" s="96">
        <v>3774.78</v>
      </c>
      <c r="AI14" s="96">
        <v>3774.78</v>
      </c>
      <c r="AJ14" s="96">
        <v>3774.78</v>
      </c>
      <c r="AK14" s="96">
        <v>3774.78</v>
      </c>
      <c r="AL14" s="96">
        <v>3774.78</v>
      </c>
      <c r="AM14" s="96">
        <v>3774.78</v>
      </c>
      <c r="AN14" s="96">
        <v>3774.78</v>
      </c>
      <c r="AO14" s="96">
        <v>3774.78</v>
      </c>
      <c r="AP14" s="96">
        <v>3774.78</v>
      </c>
      <c r="AQ14" s="96">
        <v>3774.78</v>
      </c>
      <c r="AR14" s="96">
        <v>3774.78</v>
      </c>
      <c r="AS14" s="96">
        <v>3774.78</v>
      </c>
      <c r="AT14" s="96">
        <v>3774.78</v>
      </c>
      <c r="AU14" s="96">
        <v>3774.78</v>
      </c>
      <c r="AV14" s="96">
        <v>3774.78</v>
      </c>
      <c r="AW14" s="96">
        <v>3774.78</v>
      </c>
      <c r="AX14" s="96">
        <v>3774.78</v>
      </c>
      <c r="AY14" s="96">
        <v>3774.78</v>
      </c>
      <c r="AZ14" s="96">
        <v>3774.78</v>
      </c>
      <c r="BA14" s="96">
        <v>3774.78</v>
      </c>
      <c r="BB14" s="96">
        <v>3774.78</v>
      </c>
      <c r="BC14" s="96">
        <v>3774.78</v>
      </c>
      <c r="BD14" s="96">
        <v>3774.78</v>
      </c>
      <c r="BE14" s="96">
        <v>3774.78</v>
      </c>
      <c r="BF14" s="96">
        <v>3774.78</v>
      </c>
      <c r="BG14" s="96">
        <v>3774.78</v>
      </c>
      <c r="BH14" s="96">
        <v>3774.78</v>
      </c>
      <c r="BI14" s="96">
        <v>3774.78</v>
      </c>
      <c r="BJ14" s="96">
        <v>3774.78</v>
      </c>
      <c r="BK14" s="96">
        <v>3774.78</v>
      </c>
      <c r="BL14" s="96">
        <v>3774.78</v>
      </c>
      <c r="BM14" s="96">
        <v>3774.78</v>
      </c>
      <c r="BN14" s="96">
        <v>3774.78</v>
      </c>
      <c r="BO14" s="96">
        <v>3774.78</v>
      </c>
      <c r="BP14" s="96">
        <v>3774.78</v>
      </c>
      <c r="BQ14" s="96">
        <v>3774.78</v>
      </c>
      <c r="BR14" s="96">
        <v>3774.78</v>
      </c>
      <c r="BS14" s="96">
        <v>3774.78</v>
      </c>
      <c r="BT14" s="96">
        <v>3774.78</v>
      </c>
      <c r="BU14" s="96">
        <v>3774.78</v>
      </c>
      <c r="BV14" s="96">
        <v>3774.78</v>
      </c>
      <c r="BW14" s="96">
        <v>3774.78</v>
      </c>
      <c r="BX14" s="96">
        <v>3774.78</v>
      </c>
      <c r="BY14" s="96">
        <v>3774.78</v>
      </c>
      <c r="BZ14" s="96">
        <v>3774.78</v>
      </c>
      <c r="CA14" s="96">
        <v>3774.78</v>
      </c>
      <c r="CB14" s="96">
        <v>3774.78</v>
      </c>
      <c r="CC14" s="96">
        <v>3774.78</v>
      </c>
      <c r="CD14" s="96">
        <v>3774.78</v>
      </c>
      <c r="CE14" s="96">
        <v>3774.78</v>
      </c>
      <c r="CF14" s="96">
        <v>3774.78</v>
      </c>
      <c r="CG14" s="96">
        <v>3774.78</v>
      </c>
      <c r="CH14" s="96">
        <v>3774.78</v>
      </c>
      <c r="CI14" s="96">
        <v>3774.78</v>
      </c>
      <c r="CJ14" s="96">
        <v>3774.78</v>
      </c>
      <c r="CK14" s="96">
        <v>3774.78</v>
      </c>
      <c r="CL14" s="96">
        <v>3774.78</v>
      </c>
      <c r="CM14" s="96">
        <v>3774.78</v>
      </c>
      <c r="CN14" s="96">
        <v>3774.78</v>
      </c>
      <c r="CO14" s="96">
        <v>3774.78</v>
      </c>
      <c r="CP14" s="96">
        <v>3774.78</v>
      </c>
      <c r="CQ14" s="96">
        <v>3774.78</v>
      </c>
      <c r="CR14" s="96">
        <v>3774.78</v>
      </c>
      <c r="CS14" s="96">
        <v>3774.78</v>
      </c>
      <c r="CT14" s="96">
        <v>3774.78</v>
      </c>
      <c r="CU14" s="96">
        <v>3774.78</v>
      </c>
      <c r="CV14" s="96">
        <v>3774.78</v>
      </c>
      <c r="CW14" s="96">
        <v>3774.78</v>
      </c>
      <c r="CX14" s="96">
        <v>3774.78</v>
      </c>
      <c r="CY14" s="96">
        <v>3774.78</v>
      </c>
      <c r="CZ14" s="96">
        <v>3774.78</v>
      </c>
      <c r="DA14" s="96">
        <v>3774.78</v>
      </c>
      <c r="DB14" s="96">
        <v>3774.78</v>
      </c>
      <c r="DC14" s="96">
        <v>3774.78</v>
      </c>
      <c r="DD14" s="96">
        <v>3774.78</v>
      </c>
      <c r="DE14" s="96">
        <v>3774.78</v>
      </c>
      <c r="DF14" s="96">
        <v>3774.78</v>
      </c>
      <c r="DG14" s="96">
        <v>3774.78</v>
      </c>
      <c r="DH14" s="96">
        <v>3774.78</v>
      </c>
      <c r="DI14" s="96">
        <v>3774.78</v>
      </c>
      <c r="DJ14" s="96">
        <v>3774.78</v>
      </c>
      <c r="DK14" s="96">
        <v>3774.78</v>
      </c>
      <c r="DL14" s="96">
        <v>3774.78</v>
      </c>
      <c r="DM14" s="96">
        <v>3774.78</v>
      </c>
      <c r="DN14" s="96">
        <v>3774.78</v>
      </c>
      <c r="DO14" s="96">
        <v>3774.78</v>
      </c>
      <c r="DP14" s="96">
        <v>3774.78</v>
      </c>
      <c r="DQ14" s="96">
        <v>3774.78</v>
      </c>
      <c r="DR14" s="96">
        <v>3774.78</v>
      </c>
      <c r="DS14" s="96">
        <v>3774.78</v>
      </c>
      <c r="DT14" s="96">
        <v>3774.78</v>
      </c>
      <c r="DU14" s="96">
        <v>3774.78</v>
      </c>
      <c r="DV14" s="96">
        <v>3774.78</v>
      </c>
      <c r="DW14" s="96">
        <v>3774.78</v>
      </c>
      <c r="DX14" s="96">
        <v>3774.78</v>
      </c>
      <c r="DY14" s="96">
        <v>3774.78</v>
      </c>
      <c r="DZ14" s="96">
        <v>3774.78</v>
      </c>
      <c r="EA14" s="96">
        <v>3774.78</v>
      </c>
      <c r="EB14" s="96">
        <v>3774.78</v>
      </c>
      <c r="EC14" s="96">
        <v>3774.78</v>
      </c>
      <c r="ED14" s="96">
        <v>3774.78</v>
      </c>
      <c r="EE14" s="96">
        <v>3774.78</v>
      </c>
      <c r="EF14" s="96">
        <v>3774.78</v>
      </c>
      <c r="EG14" s="96">
        <v>3774.78</v>
      </c>
      <c r="EH14" s="96">
        <v>3774.78</v>
      </c>
      <c r="EI14" s="96">
        <v>3774.78</v>
      </c>
      <c r="EJ14" s="96">
        <v>3774.78</v>
      </c>
      <c r="EK14" s="96">
        <v>3774.78</v>
      </c>
      <c r="EL14" s="96">
        <v>3774.78</v>
      </c>
      <c r="EM14" s="96">
        <v>3774.78</v>
      </c>
      <c r="EN14" s="96">
        <v>3774.78</v>
      </c>
      <c r="EO14" s="96">
        <v>3774.78</v>
      </c>
      <c r="EP14" s="96">
        <v>3774.78</v>
      </c>
      <c r="EQ14" s="96">
        <v>3774.78</v>
      </c>
      <c r="ER14" s="96">
        <v>3774.78</v>
      </c>
      <c r="ES14" s="96">
        <v>3774.78</v>
      </c>
      <c r="ET14" s="96">
        <v>3774.78</v>
      </c>
      <c r="EU14" s="96">
        <v>3774.78</v>
      </c>
      <c r="EV14" s="96">
        <v>3774.78</v>
      </c>
      <c r="EW14" s="96">
        <v>3774.78</v>
      </c>
      <c r="EX14" s="96">
        <v>3774.78</v>
      </c>
      <c r="EY14" s="96">
        <v>3774.78</v>
      </c>
      <c r="EZ14" s="96">
        <v>3774.78</v>
      </c>
      <c r="FA14" s="96">
        <v>3774.78</v>
      </c>
      <c r="FB14" s="96">
        <v>3774.78</v>
      </c>
      <c r="FC14" s="96">
        <v>3774.78</v>
      </c>
      <c r="FD14" s="96">
        <v>3774.78</v>
      </c>
      <c r="FE14" s="96">
        <v>3774.78</v>
      </c>
      <c r="FF14" s="96">
        <v>3774.78</v>
      </c>
      <c r="FG14" s="96">
        <v>3774.78</v>
      </c>
      <c r="FH14" s="96">
        <v>3774.78</v>
      </c>
      <c r="FI14" s="96">
        <v>3774.78</v>
      </c>
      <c r="FJ14" s="96">
        <v>3774.78</v>
      </c>
      <c r="FK14" s="96">
        <v>3774.78</v>
      </c>
      <c r="FL14" s="96">
        <v>3774.78</v>
      </c>
      <c r="FM14" s="96">
        <v>3774.78</v>
      </c>
      <c r="FN14" s="96">
        <v>0</v>
      </c>
      <c r="FO14" s="96">
        <v>0</v>
      </c>
      <c r="FP14" s="96">
        <v>0</v>
      </c>
      <c r="FQ14" s="96">
        <v>0</v>
      </c>
      <c r="FR14" s="96">
        <v>0</v>
      </c>
      <c r="FS14" s="96">
        <v>0</v>
      </c>
      <c r="FT14" s="96">
        <v>0</v>
      </c>
      <c r="FU14" s="96">
        <v>0</v>
      </c>
      <c r="FV14" s="96">
        <v>0</v>
      </c>
      <c r="FW14" s="96">
        <v>0</v>
      </c>
      <c r="FX14" s="96">
        <v>0</v>
      </c>
      <c r="FY14" s="96">
        <v>0</v>
      </c>
      <c r="FZ14" s="96">
        <v>0</v>
      </c>
      <c r="GA14" s="96">
        <v>0</v>
      </c>
      <c r="GB14" s="96">
        <v>0</v>
      </c>
      <c r="GC14" s="96">
        <v>0</v>
      </c>
      <c r="GD14" s="96">
        <v>0</v>
      </c>
      <c r="GE14" s="96">
        <v>0</v>
      </c>
      <c r="GF14" s="96">
        <v>0</v>
      </c>
      <c r="GG14" s="96">
        <v>0</v>
      </c>
      <c r="GH14" s="96">
        <v>0</v>
      </c>
      <c r="GI14" s="87">
        <v>135672</v>
      </c>
      <c r="GJ14" s="81"/>
      <c r="GK14" s="81"/>
    </row>
    <row r="15" spans="1:193">
      <c r="A15" s="87">
        <v>135621</v>
      </c>
      <c r="B15" s="87">
        <f>_xlfn.XLOOKUP(A15,[9]Planilha1!$L:$L,[9]Planilha1!$B:$B,,0)</f>
        <v>6441</v>
      </c>
      <c r="C15" s="87" t="s">
        <v>379</v>
      </c>
      <c r="D15" s="87" t="s">
        <v>380</v>
      </c>
      <c r="E15" s="91">
        <v>0.1003</v>
      </c>
      <c r="F15" s="87" t="s">
        <v>159</v>
      </c>
      <c r="G15" s="87" t="s">
        <v>160</v>
      </c>
      <c r="H15" s="95" t="str">
        <f>VLOOKUP(B15,Elegibilidade!A:I,9,0)</f>
        <v>Elegível</v>
      </c>
      <c r="I15" s="92">
        <v>152</v>
      </c>
      <c r="J15" s="88">
        <v>2644.66</v>
      </c>
      <c r="K15" s="88">
        <f t="shared" si="4"/>
        <v>327000.70269327186</v>
      </c>
      <c r="L15" s="88">
        <f t="shared" si="0"/>
        <v>329645.36269327183</v>
      </c>
      <c r="M15" s="87" t="s">
        <v>377</v>
      </c>
      <c r="N15" s="88">
        <f>VLOOKUP(M15,Base!A:B,2,0)*L15</f>
        <v>329645.36269327183</v>
      </c>
      <c r="O15" s="88">
        <f t="shared" si="1"/>
        <v>300115.71336893004</v>
      </c>
      <c r="P15" s="88">
        <f>Vendas!$J$1</f>
        <v>880.37366341237282</v>
      </c>
      <c r="Q15" s="137">
        <f>VLOOKUP(A15,[10]FluxoFuturo!$A:$Q,17,0)</f>
        <v>360</v>
      </c>
      <c r="R15" s="88">
        <f t="shared" si="2"/>
        <v>316934.51882845419</v>
      </c>
      <c r="S15" s="93">
        <f t="shared" si="3"/>
        <v>0.94693286953502342</v>
      </c>
      <c r="T15" s="96">
        <v>2584.36</v>
      </c>
      <c r="U15" s="96">
        <v>16182.88</v>
      </c>
      <c r="V15" s="96">
        <v>2584.36</v>
      </c>
      <c r="W15" s="96">
        <v>2584.36</v>
      </c>
      <c r="X15" s="96">
        <v>2584.36</v>
      </c>
      <c r="Y15" s="96">
        <v>2584.36</v>
      </c>
      <c r="Z15" s="96">
        <v>2584.36</v>
      </c>
      <c r="AA15" s="96">
        <v>2584.36</v>
      </c>
      <c r="AB15" s="96">
        <v>2584.36</v>
      </c>
      <c r="AC15" s="96">
        <v>2584.36</v>
      </c>
      <c r="AD15" s="96">
        <v>2584.36</v>
      </c>
      <c r="AE15" s="96">
        <v>2584.36</v>
      </c>
      <c r="AF15" s="96">
        <v>2584.36</v>
      </c>
      <c r="AG15" s="96">
        <v>16182.88</v>
      </c>
      <c r="AH15" s="96">
        <v>2584.36</v>
      </c>
      <c r="AI15" s="96">
        <v>2584.36</v>
      </c>
      <c r="AJ15" s="96">
        <v>2584.36</v>
      </c>
      <c r="AK15" s="96">
        <v>2584.36</v>
      </c>
      <c r="AL15" s="96">
        <v>2584.36</v>
      </c>
      <c r="AM15" s="96">
        <v>2584.36</v>
      </c>
      <c r="AN15" s="96">
        <v>2584.36</v>
      </c>
      <c r="AO15" s="96">
        <v>2584.36</v>
      </c>
      <c r="AP15" s="96">
        <v>2584.36</v>
      </c>
      <c r="AQ15" s="96">
        <v>2584.36</v>
      </c>
      <c r="AR15" s="96">
        <v>2584.36</v>
      </c>
      <c r="AS15" s="96">
        <v>16182.88</v>
      </c>
      <c r="AT15" s="96">
        <v>2584.36</v>
      </c>
      <c r="AU15" s="96">
        <v>2584.36</v>
      </c>
      <c r="AV15" s="96">
        <v>2584.36</v>
      </c>
      <c r="AW15" s="96">
        <v>2584.36</v>
      </c>
      <c r="AX15" s="96">
        <v>2584.36</v>
      </c>
      <c r="AY15" s="96">
        <v>2584.36</v>
      </c>
      <c r="AZ15" s="96">
        <v>2584.36</v>
      </c>
      <c r="BA15" s="96">
        <v>2584.36</v>
      </c>
      <c r="BB15" s="96">
        <v>2584.36</v>
      </c>
      <c r="BC15" s="96">
        <v>2584.36</v>
      </c>
      <c r="BD15" s="96">
        <v>2584.36</v>
      </c>
      <c r="BE15" s="96">
        <v>16182.88</v>
      </c>
      <c r="BF15" s="96">
        <v>2584.36</v>
      </c>
      <c r="BG15" s="96">
        <v>2584.36</v>
      </c>
      <c r="BH15" s="96">
        <v>2584.36</v>
      </c>
      <c r="BI15" s="96">
        <v>2584.36</v>
      </c>
      <c r="BJ15" s="96">
        <v>2584.36</v>
      </c>
      <c r="BK15" s="96">
        <v>2584.36</v>
      </c>
      <c r="BL15" s="96">
        <v>2584.36</v>
      </c>
      <c r="BM15" s="96">
        <v>2584.36</v>
      </c>
      <c r="BN15" s="96">
        <v>2584.36</v>
      </c>
      <c r="BO15" s="96">
        <v>2584.36</v>
      </c>
      <c r="BP15" s="96">
        <v>2584.36</v>
      </c>
      <c r="BQ15" s="96">
        <v>16182.88</v>
      </c>
      <c r="BR15" s="96">
        <v>2584.36</v>
      </c>
      <c r="BS15" s="96">
        <v>2584.36</v>
      </c>
      <c r="BT15" s="96">
        <v>2584.36</v>
      </c>
      <c r="BU15" s="96">
        <v>2584.36</v>
      </c>
      <c r="BV15" s="96">
        <v>2584.36</v>
      </c>
      <c r="BW15" s="96">
        <v>2584.36</v>
      </c>
      <c r="BX15" s="96">
        <v>2584.36</v>
      </c>
      <c r="BY15" s="96">
        <v>2584.36</v>
      </c>
      <c r="BZ15" s="96">
        <v>2584.36</v>
      </c>
      <c r="CA15" s="96">
        <v>2584.36</v>
      </c>
      <c r="CB15" s="96">
        <v>2584.36</v>
      </c>
      <c r="CC15" s="96">
        <v>16182.88</v>
      </c>
      <c r="CD15" s="96">
        <v>2584.36</v>
      </c>
      <c r="CE15" s="96">
        <v>2584.36</v>
      </c>
      <c r="CF15" s="96">
        <v>2584.36</v>
      </c>
      <c r="CG15" s="96">
        <v>2584.36</v>
      </c>
      <c r="CH15" s="96">
        <v>2584.36</v>
      </c>
      <c r="CI15" s="96">
        <v>2584.36</v>
      </c>
      <c r="CJ15" s="96">
        <v>2584.36</v>
      </c>
      <c r="CK15" s="96">
        <v>2584.36</v>
      </c>
      <c r="CL15" s="96">
        <v>2584.36</v>
      </c>
      <c r="CM15" s="96">
        <v>2584.36</v>
      </c>
      <c r="CN15" s="96">
        <v>2584.36</v>
      </c>
      <c r="CO15" s="96">
        <v>16182.88</v>
      </c>
      <c r="CP15" s="96">
        <v>2584.36</v>
      </c>
      <c r="CQ15" s="96">
        <v>2584.36</v>
      </c>
      <c r="CR15" s="96">
        <v>2584.36</v>
      </c>
      <c r="CS15" s="96">
        <v>2584.36</v>
      </c>
      <c r="CT15" s="96">
        <v>2584.36</v>
      </c>
      <c r="CU15" s="96">
        <v>2584.36</v>
      </c>
      <c r="CV15" s="96">
        <v>2584.36</v>
      </c>
      <c r="CW15" s="96">
        <v>2584.36</v>
      </c>
      <c r="CX15" s="96">
        <v>2584.36</v>
      </c>
      <c r="CY15" s="96">
        <v>2584.36</v>
      </c>
      <c r="CZ15" s="96">
        <v>2584.36</v>
      </c>
      <c r="DA15" s="96">
        <v>16182.88</v>
      </c>
      <c r="DB15" s="96">
        <v>2584.36</v>
      </c>
      <c r="DC15" s="96">
        <v>2584.36</v>
      </c>
      <c r="DD15" s="96">
        <v>2584.36</v>
      </c>
      <c r="DE15" s="96">
        <v>2584.36</v>
      </c>
      <c r="DF15" s="96">
        <v>2584.36</v>
      </c>
      <c r="DG15" s="96">
        <v>2584.36</v>
      </c>
      <c r="DH15" s="96">
        <v>2584.36</v>
      </c>
      <c r="DI15" s="96">
        <v>2584.36</v>
      </c>
      <c r="DJ15" s="96">
        <v>2584.36</v>
      </c>
      <c r="DK15" s="96">
        <v>2584.36</v>
      </c>
      <c r="DL15" s="96">
        <v>2584.36</v>
      </c>
      <c r="DM15" s="96">
        <v>16182.88</v>
      </c>
      <c r="DN15" s="96">
        <v>2584.36</v>
      </c>
      <c r="DO15" s="96">
        <v>2584.36</v>
      </c>
      <c r="DP15" s="96">
        <v>2584.36</v>
      </c>
      <c r="DQ15" s="96">
        <v>2584.36</v>
      </c>
      <c r="DR15" s="96">
        <v>2584.36</v>
      </c>
      <c r="DS15" s="96">
        <v>2584.36</v>
      </c>
      <c r="DT15" s="96">
        <v>2584.36</v>
      </c>
      <c r="DU15" s="96">
        <v>2584.36</v>
      </c>
      <c r="DV15" s="96">
        <v>2584.36</v>
      </c>
      <c r="DW15" s="96">
        <v>2584.36</v>
      </c>
      <c r="DX15" s="96">
        <v>2584.36</v>
      </c>
      <c r="DY15" s="96">
        <v>16182.88</v>
      </c>
      <c r="DZ15" s="96">
        <v>2584.36</v>
      </c>
      <c r="EA15" s="96">
        <v>2584.36</v>
      </c>
      <c r="EB15" s="96">
        <v>2584.36</v>
      </c>
      <c r="EC15" s="96">
        <v>2584.36</v>
      </c>
      <c r="ED15" s="96">
        <v>2584.36</v>
      </c>
      <c r="EE15" s="96">
        <v>2584.36</v>
      </c>
      <c r="EF15" s="96">
        <v>2584.36</v>
      </c>
      <c r="EG15" s="96">
        <v>2584.36</v>
      </c>
      <c r="EH15" s="96">
        <v>2584.36</v>
      </c>
      <c r="EI15" s="96">
        <v>2584.36</v>
      </c>
      <c r="EJ15" s="96">
        <v>2584.36</v>
      </c>
      <c r="EK15" s="96">
        <v>16182.88</v>
      </c>
      <c r="EL15" s="96">
        <v>2584.36</v>
      </c>
      <c r="EM15" s="96">
        <v>2584.36</v>
      </c>
      <c r="EN15" s="96">
        <v>2584.36</v>
      </c>
      <c r="EO15" s="96">
        <v>2584.36</v>
      </c>
      <c r="EP15" s="96">
        <v>2584.36</v>
      </c>
      <c r="EQ15" s="96">
        <v>2584.36</v>
      </c>
      <c r="ER15" s="96">
        <v>2584.36</v>
      </c>
      <c r="ES15" s="96">
        <v>2584.36</v>
      </c>
      <c r="ET15" s="96">
        <v>2584.36</v>
      </c>
      <c r="EU15" s="96">
        <v>2584.36</v>
      </c>
      <c r="EV15" s="96">
        <v>2584.36</v>
      </c>
      <c r="EW15" s="96">
        <v>16182.87</v>
      </c>
      <c r="EX15" s="96">
        <v>2584.36</v>
      </c>
      <c r="EY15" s="96">
        <v>2584.36</v>
      </c>
      <c r="EZ15" s="96">
        <v>2584.36</v>
      </c>
      <c r="FA15" s="96">
        <v>2584.36</v>
      </c>
      <c r="FB15" s="96">
        <v>2584.36</v>
      </c>
      <c r="FC15" s="96">
        <v>2584.36</v>
      </c>
      <c r="FD15" s="96">
        <v>2584.36</v>
      </c>
      <c r="FE15" s="96">
        <v>2584.36</v>
      </c>
      <c r="FF15" s="96">
        <v>2584.36</v>
      </c>
      <c r="FG15" s="96">
        <v>2584.36</v>
      </c>
      <c r="FH15" s="96">
        <v>2584.36</v>
      </c>
      <c r="FI15" s="96">
        <v>2584.36</v>
      </c>
      <c r="FJ15" s="96">
        <v>2584.36</v>
      </c>
      <c r="FK15" s="96">
        <v>2584.36</v>
      </c>
      <c r="FL15" s="96">
        <v>2584.36</v>
      </c>
      <c r="FM15" s="96">
        <v>2584.36</v>
      </c>
      <c r="FN15" s="96">
        <v>2584.36</v>
      </c>
      <c r="FO15" s="96">
        <v>2584.42</v>
      </c>
      <c r="FP15" s="96">
        <v>0</v>
      </c>
      <c r="FQ15" s="96">
        <v>0</v>
      </c>
      <c r="FR15" s="96">
        <v>0</v>
      </c>
      <c r="FS15" s="96">
        <v>0</v>
      </c>
      <c r="FT15" s="96">
        <v>0</v>
      </c>
      <c r="FU15" s="96">
        <v>0</v>
      </c>
      <c r="FV15" s="96">
        <v>0</v>
      </c>
      <c r="FW15" s="96">
        <v>0</v>
      </c>
      <c r="FX15" s="96">
        <v>0</v>
      </c>
      <c r="FY15" s="96">
        <v>0</v>
      </c>
      <c r="FZ15" s="96">
        <v>0</v>
      </c>
      <c r="GA15" s="96">
        <v>0</v>
      </c>
      <c r="GB15" s="96">
        <v>0</v>
      </c>
      <c r="GC15" s="96">
        <v>0</v>
      </c>
      <c r="GD15" s="96">
        <v>0</v>
      </c>
      <c r="GE15" s="96">
        <v>0</v>
      </c>
      <c r="GF15" s="96">
        <v>0</v>
      </c>
      <c r="GG15" s="96">
        <v>0</v>
      </c>
      <c r="GH15" s="96">
        <v>0</v>
      </c>
      <c r="GI15" s="87">
        <v>135621</v>
      </c>
      <c r="GJ15" s="81"/>
      <c r="GK15" s="81"/>
    </row>
    <row r="16" spans="1:193">
      <c r="A16" s="87">
        <v>135674</v>
      </c>
      <c r="B16" s="87">
        <f>_xlfn.XLOOKUP(A16,[9]Planilha1!$L:$L,[9]Planilha1!$B:$B,,0)</f>
        <v>6472</v>
      </c>
      <c r="C16" s="87" t="s">
        <v>224</v>
      </c>
      <c r="D16" s="87" t="s">
        <v>225</v>
      </c>
      <c r="E16" s="91">
        <v>0.1003</v>
      </c>
      <c r="F16" s="87" t="s">
        <v>159</v>
      </c>
      <c r="G16" s="87" t="s">
        <v>160</v>
      </c>
      <c r="H16" s="95" t="str">
        <f>VLOOKUP(B16,Elegibilidade!A:I,9,0)</f>
        <v>Elegível</v>
      </c>
      <c r="I16" s="92">
        <v>152</v>
      </c>
      <c r="J16" s="88">
        <v>0</v>
      </c>
      <c r="K16" s="88">
        <f t="shared" si="4"/>
        <v>328677.91457351932</v>
      </c>
      <c r="L16" s="88">
        <f t="shared" si="0"/>
        <v>328677.91457351932</v>
      </c>
      <c r="M16" s="87" t="s">
        <v>162</v>
      </c>
      <c r="N16" s="88">
        <f>VLOOKUP(M16,Base!A:B,2,0)*L16</f>
        <v>328677.91457351932</v>
      </c>
      <c r="O16" s="88">
        <f t="shared" si="1"/>
        <v>301099.0265462352</v>
      </c>
      <c r="P16" s="88">
        <f>Vendas!$J$1</f>
        <v>880.37366341237282</v>
      </c>
      <c r="Q16" s="137">
        <f>VLOOKUP(A16,[10]FluxoFuturo!$A:$Q,17,0)</f>
        <v>369.06</v>
      </c>
      <c r="R16" s="88">
        <f t="shared" si="2"/>
        <v>324910.70421897032</v>
      </c>
      <c r="S16" s="93">
        <f t="shared" si="3"/>
        <v>0.92671316345217269</v>
      </c>
      <c r="T16" s="96">
        <v>2622.82</v>
      </c>
      <c r="U16" s="96">
        <v>2622.82</v>
      </c>
      <c r="V16" s="96">
        <v>2622.82</v>
      </c>
      <c r="W16" s="96">
        <v>2622.82</v>
      </c>
      <c r="X16" s="96">
        <v>2622.82</v>
      </c>
      <c r="Y16" s="96">
        <v>16423.73</v>
      </c>
      <c r="Z16" s="96">
        <v>2622.82</v>
      </c>
      <c r="AA16" s="96">
        <v>2622.82</v>
      </c>
      <c r="AB16" s="96">
        <v>2622.82</v>
      </c>
      <c r="AC16" s="96">
        <v>2622.82</v>
      </c>
      <c r="AD16" s="96">
        <v>2622.82</v>
      </c>
      <c r="AE16" s="96">
        <v>2622.82</v>
      </c>
      <c r="AF16" s="96">
        <v>2622.82</v>
      </c>
      <c r="AG16" s="96">
        <v>2622.82</v>
      </c>
      <c r="AH16" s="96">
        <v>2622.82</v>
      </c>
      <c r="AI16" s="96">
        <v>2622.82</v>
      </c>
      <c r="AJ16" s="96">
        <v>2622.82</v>
      </c>
      <c r="AK16" s="96">
        <v>16423.73</v>
      </c>
      <c r="AL16" s="96">
        <v>2622.82</v>
      </c>
      <c r="AM16" s="96">
        <v>2622.82</v>
      </c>
      <c r="AN16" s="96">
        <v>2622.82</v>
      </c>
      <c r="AO16" s="96">
        <v>2622.82</v>
      </c>
      <c r="AP16" s="96">
        <v>2622.82</v>
      </c>
      <c r="AQ16" s="96">
        <v>2622.82</v>
      </c>
      <c r="AR16" s="96">
        <v>2622.82</v>
      </c>
      <c r="AS16" s="96">
        <v>2622.82</v>
      </c>
      <c r="AT16" s="96">
        <v>2622.82</v>
      </c>
      <c r="AU16" s="96">
        <v>2622.82</v>
      </c>
      <c r="AV16" s="96">
        <v>2622.82</v>
      </c>
      <c r="AW16" s="96">
        <v>16423.73</v>
      </c>
      <c r="AX16" s="96">
        <v>2622.82</v>
      </c>
      <c r="AY16" s="96">
        <v>2622.82</v>
      </c>
      <c r="AZ16" s="96">
        <v>2622.82</v>
      </c>
      <c r="BA16" s="96">
        <v>2622.82</v>
      </c>
      <c r="BB16" s="96">
        <v>2622.82</v>
      </c>
      <c r="BC16" s="96">
        <v>2622.82</v>
      </c>
      <c r="BD16" s="96">
        <v>2622.82</v>
      </c>
      <c r="BE16" s="96">
        <v>2622.82</v>
      </c>
      <c r="BF16" s="96">
        <v>2622.82</v>
      </c>
      <c r="BG16" s="96">
        <v>2622.82</v>
      </c>
      <c r="BH16" s="96">
        <v>2622.82</v>
      </c>
      <c r="BI16" s="96">
        <v>16423.73</v>
      </c>
      <c r="BJ16" s="96">
        <v>2622.82</v>
      </c>
      <c r="BK16" s="96">
        <v>2622.82</v>
      </c>
      <c r="BL16" s="96">
        <v>2622.82</v>
      </c>
      <c r="BM16" s="96">
        <v>2622.82</v>
      </c>
      <c r="BN16" s="96">
        <v>2622.82</v>
      </c>
      <c r="BO16" s="96">
        <v>2622.82</v>
      </c>
      <c r="BP16" s="96">
        <v>2622.82</v>
      </c>
      <c r="BQ16" s="96">
        <v>2622.82</v>
      </c>
      <c r="BR16" s="96">
        <v>2622.82</v>
      </c>
      <c r="BS16" s="96">
        <v>2622.82</v>
      </c>
      <c r="BT16" s="96">
        <v>2622.82</v>
      </c>
      <c r="BU16" s="96">
        <v>16423.73</v>
      </c>
      <c r="BV16" s="96">
        <v>2622.82</v>
      </c>
      <c r="BW16" s="96">
        <v>2622.82</v>
      </c>
      <c r="BX16" s="96">
        <v>2622.82</v>
      </c>
      <c r="BY16" s="96">
        <v>2622.82</v>
      </c>
      <c r="BZ16" s="96">
        <v>2622.82</v>
      </c>
      <c r="CA16" s="96">
        <v>2622.82</v>
      </c>
      <c r="CB16" s="96">
        <v>2622.82</v>
      </c>
      <c r="CC16" s="96">
        <v>2622.82</v>
      </c>
      <c r="CD16" s="96">
        <v>2622.82</v>
      </c>
      <c r="CE16" s="96">
        <v>2622.82</v>
      </c>
      <c r="CF16" s="96">
        <v>2622.82</v>
      </c>
      <c r="CG16" s="96">
        <v>16423.73</v>
      </c>
      <c r="CH16" s="96">
        <v>2622.82</v>
      </c>
      <c r="CI16" s="96">
        <v>2622.82</v>
      </c>
      <c r="CJ16" s="96">
        <v>2622.82</v>
      </c>
      <c r="CK16" s="96">
        <v>2622.82</v>
      </c>
      <c r="CL16" s="96">
        <v>2622.82</v>
      </c>
      <c r="CM16" s="96">
        <v>2622.82</v>
      </c>
      <c r="CN16" s="96">
        <v>2622.82</v>
      </c>
      <c r="CO16" s="96">
        <v>2622.82</v>
      </c>
      <c r="CP16" s="96">
        <v>2622.82</v>
      </c>
      <c r="CQ16" s="96">
        <v>2622.82</v>
      </c>
      <c r="CR16" s="96">
        <v>2622.82</v>
      </c>
      <c r="CS16" s="96">
        <v>16423.73</v>
      </c>
      <c r="CT16" s="96">
        <v>2622.82</v>
      </c>
      <c r="CU16" s="96">
        <v>2622.82</v>
      </c>
      <c r="CV16" s="96">
        <v>2622.82</v>
      </c>
      <c r="CW16" s="96">
        <v>2622.82</v>
      </c>
      <c r="CX16" s="96">
        <v>2622.82</v>
      </c>
      <c r="CY16" s="96">
        <v>2622.82</v>
      </c>
      <c r="CZ16" s="96">
        <v>2622.82</v>
      </c>
      <c r="DA16" s="96">
        <v>2622.82</v>
      </c>
      <c r="DB16" s="96">
        <v>2622.82</v>
      </c>
      <c r="DC16" s="96">
        <v>2622.82</v>
      </c>
      <c r="DD16" s="96">
        <v>2622.82</v>
      </c>
      <c r="DE16" s="96">
        <v>16423.73</v>
      </c>
      <c r="DF16" s="96">
        <v>2622.82</v>
      </c>
      <c r="DG16" s="96">
        <v>2622.82</v>
      </c>
      <c r="DH16" s="96">
        <v>2622.82</v>
      </c>
      <c r="DI16" s="96">
        <v>2622.82</v>
      </c>
      <c r="DJ16" s="96">
        <v>2622.82</v>
      </c>
      <c r="DK16" s="96">
        <v>2622.82</v>
      </c>
      <c r="DL16" s="96">
        <v>2622.82</v>
      </c>
      <c r="DM16" s="96">
        <v>2622.82</v>
      </c>
      <c r="DN16" s="96">
        <v>2622.82</v>
      </c>
      <c r="DO16" s="96">
        <v>2622.82</v>
      </c>
      <c r="DP16" s="96">
        <v>2622.82</v>
      </c>
      <c r="DQ16" s="96">
        <v>16423.73</v>
      </c>
      <c r="DR16" s="96">
        <v>2622.82</v>
      </c>
      <c r="DS16" s="96">
        <v>2622.82</v>
      </c>
      <c r="DT16" s="96">
        <v>2622.82</v>
      </c>
      <c r="DU16" s="96">
        <v>2622.82</v>
      </c>
      <c r="DV16" s="96">
        <v>2622.82</v>
      </c>
      <c r="DW16" s="96">
        <v>2622.82</v>
      </c>
      <c r="DX16" s="96">
        <v>2622.82</v>
      </c>
      <c r="DY16" s="96">
        <v>2622.82</v>
      </c>
      <c r="DZ16" s="96">
        <v>2622.82</v>
      </c>
      <c r="EA16" s="96">
        <v>2622.82</v>
      </c>
      <c r="EB16" s="96">
        <v>2622.82</v>
      </c>
      <c r="EC16" s="96">
        <v>16423.73</v>
      </c>
      <c r="ED16" s="96">
        <v>2622.82</v>
      </c>
      <c r="EE16" s="96">
        <v>2622.82</v>
      </c>
      <c r="EF16" s="96">
        <v>2622.82</v>
      </c>
      <c r="EG16" s="96">
        <v>2622.82</v>
      </c>
      <c r="EH16" s="96">
        <v>2622.82</v>
      </c>
      <c r="EI16" s="96">
        <v>2622.82</v>
      </c>
      <c r="EJ16" s="96">
        <v>2622.82</v>
      </c>
      <c r="EK16" s="96">
        <v>2622.82</v>
      </c>
      <c r="EL16" s="96">
        <v>2622.82</v>
      </c>
      <c r="EM16" s="96">
        <v>2622.82</v>
      </c>
      <c r="EN16" s="96">
        <v>2622.82</v>
      </c>
      <c r="EO16" s="96">
        <v>16423.73</v>
      </c>
      <c r="EP16" s="96">
        <v>2622.82</v>
      </c>
      <c r="EQ16" s="96">
        <v>2622.82</v>
      </c>
      <c r="ER16" s="96">
        <v>2622.82</v>
      </c>
      <c r="ES16" s="96">
        <v>2622.82</v>
      </c>
      <c r="ET16" s="96">
        <v>2622.82</v>
      </c>
      <c r="EU16" s="96">
        <v>2622.82</v>
      </c>
      <c r="EV16" s="96">
        <v>2622.82</v>
      </c>
      <c r="EW16" s="96">
        <v>2622.82</v>
      </c>
      <c r="EX16" s="96">
        <v>2622.82</v>
      </c>
      <c r="EY16" s="96">
        <v>2622.82</v>
      </c>
      <c r="EZ16" s="96">
        <v>2622.82</v>
      </c>
      <c r="FA16" s="96">
        <v>16423.689999999999</v>
      </c>
      <c r="FB16" s="96">
        <v>2622.82</v>
      </c>
      <c r="FC16" s="96">
        <v>2622.82</v>
      </c>
      <c r="FD16" s="96">
        <v>2622.82</v>
      </c>
      <c r="FE16" s="96">
        <v>2622.82</v>
      </c>
      <c r="FF16" s="96">
        <v>2622.82</v>
      </c>
      <c r="FG16" s="96">
        <v>2622.82</v>
      </c>
      <c r="FH16" s="96">
        <v>2622.82</v>
      </c>
      <c r="FI16" s="96">
        <v>2622.82</v>
      </c>
      <c r="FJ16" s="96">
        <v>2622.82</v>
      </c>
      <c r="FK16" s="96">
        <v>2622.82</v>
      </c>
      <c r="FL16" s="96">
        <v>2622.82</v>
      </c>
      <c r="FM16" s="96">
        <v>2622.82</v>
      </c>
      <c r="FN16" s="96">
        <v>2622.82</v>
      </c>
      <c r="FO16" s="96">
        <v>2622.82</v>
      </c>
      <c r="FP16" s="96">
        <v>0</v>
      </c>
      <c r="FQ16" s="96">
        <v>0</v>
      </c>
      <c r="FR16" s="96">
        <v>0</v>
      </c>
      <c r="FS16" s="96">
        <v>0</v>
      </c>
      <c r="FT16" s="96">
        <v>0</v>
      </c>
      <c r="FU16" s="96">
        <v>0</v>
      </c>
      <c r="FV16" s="96">
        <v>0</v>
      </c>
      <c r="FW16" s="96">
        <v>0</v>
      </c>
      <c r="FX16" s="96">
        <v>0</v>
      </c>
      <c r="FY16" s="96">
        <v>0</v>
      </c>
      <c r="FZ16" s="96">
        <v>0</v>
      </c>
      <c r="GA16" s="96">
        <v>0</v>
      </c>
      <c r="GB16" s="96">
        <v>0</v>
      </c>
      <c r="GC16" s="96">
        <v>0</v>
      </c>
      <c r="GD16" s="96">
        <v>0</v>
      </c>
      <c r="GE16" s="96">
        <v>0</v>
      </c>
      <c r="GF16" s="96">
        <v>0</v>
      </c>
      <c r="GG16" s="96">
        <v>0</v>
      </c>
      <c r="GH16" s="96">
        <v>0</v>
      </c>
      <c r="GI16" s="87">
        <v>135674</v>
      </c>
      <c r="GJ16" s="81"/>
      <c r="GK16" s="81"/>
    </row>
    <row r="17" spans="1:193">
      <c r="A17" s="87">
        <v>135640</v>
      </c>
      <c r="B17" s="87">
        <f>_xlfn.XLOOKUP(A17,[9]Planilha1!$L:$L,[9]Planilha1!$B:$B,,0)</f>
        <v>6447</v>
      </c>
      <c r="C17" s="87" t="s">
        <v>212</v>
      </c>
      <c r="D17" s="87" t="s">
        <v>213</v>
      </c>
      <c r="E17" s="91">
        <v>0.1003</v>
      </c>
      <c r="F17" s="87" t="s">
        <v>159</v>
      </c>
      <c r="G17" s="87" t="s">
        <v>160</v>
      </c>
      <c r="H17" s="95" t="str">
        <f>VLOOKUP(B17,Elegibilidade!A:I,9,0)</f>
        <v>Elegível</v>
      </c>
      <c r="I17" s="92">
        <v>153</v>
      </c>
      <c r="J17" s="88">
        <v>0</v>
      </c>
      <c r="K17" s="88">
        <f t="shared" si="4"/>
        <v>326283.64559046755</v>
      </c>
      <c r="L17" s="88">
        <f t="shared" si="0"/>
        <v>326283.64559046755</v>
      </c>
      <c r="M17" s="87" t="s">
        <v>162</v>
      </c>
      <c r="N17" s="88">
        <f>VLOOKUP(M17,Base!A:B,2,0)*L17</f>
        <v>326283.64559046755</v>
      </c>
      <c r="O17" s="88">
        <f t="shared" si="1"/>
        <v>299226.0106414461</v>
      </c>
      <c r="P17" s="88">
        <f>Vendas!$J$1</f>
        <v>880.37366341237282</v>
      </c>
      <c r="Q17" s="137">
        <f>VLOOKUP(A17,[10]FluxoFuturo!$A:$Q,17,0)</f>
        <v>360</v>
      </c>
      <c r="R17" s="88">
        <f t="shared" si="2"/>
        <v>316934.51882845419</v>
      </c>
      <c r="S17" s="93">
        <f t="shared" si="3"/>
        <v>0.94412565645273527</v>
      </c>
      <c r="T17" s="96">
        <v>2578.94</v>
      </c>
      <c r="U17" s="96">
        <v>2578.94</v>
      </c>
      <c r="V17" s="96">
        <v>16148.95</v>
      </c>
      <c r="W17" s="96">
        <v>2578.94</v>
      </c>
      <c r="X17" s="96">
        <v>2578.94</v>
      </c>
      <c r="Y17" s="96">
        <v>2578.94</v>
      </c>
      <c r="Z17" s="96">
        <v>2578.94</v>
      </c>
      <c r="AA17" s="96">
        <v>2578.94</v>
      </c>
      <c r="AB17" s="96">
        <v>2578.94</v>
      </c>
      <c r="AC17" s="96">
        <v>2578.94</v>
      </c>
      <c r="AD17" s="96">
        <v>2578.94</v>
      </c>
      <c r="AE17" s="96">
        <v>2578.94</v>
      </c>
      <c r="AF17" s="96">
        <v>2578.94</v>
      </c>
      <c r="AG17" s="96">
        <v>2578.94</v>
      </c>
      <c r="AH17" s="96">
        <v>16148.95</v>
      </c>
      <c r="AI17" s="96">
        <v>2578.94</v>
      </c>
      <c r="AJ17" s="96">
        <v>2578.94</v>
      </c>
      <c r="AK17" s="96">
        <v>2578.94</v>
      </c>
      <c r="AL17" s="96">
        <v>2578.94</v>
      </c>
      <c r="AM17" s="96">
        <v>2578.94</v>
      </c>
      <c r="AN17" s="96">
        <v>2578.94</v>
      </c>
      <c r="AO17" s="96">
        <v>2578.94</v>
      </c>
      <c r="AP17" s="96">
        <v>2578.94</v>
      </c>
      <c r="AQ17" s="96">
        <v>2578.94</v>
      </c>
      <c r="AR17" s="96">
        <v>2578.94</v>
      </c>
      <c r="AS17" s="96">
        <v>2578.94</v>
      </c>
      <c r="AT17" s="96">
        <v>16148.95</v>
      </c>
      <c r="AU17" s="96">
        <v>2578.94</v>
      </c>
      <c r="AV17" s="96">
        <v>2578.94</v>
      </c>
      <c r="AW17" s="96">
        <v>2578.94</v>
      </c>
      <c r="AX17" s="96">
        <v>2578.94</v>
      </c>
      <c r="AY17" s="96">
        <v>2578.94</v>
      </c>
      <c r="AZ17" s="96">
        <v>2578.94</v>
      </c>
      <c r="BA17" s="96">
        <v>2578.94</v>
      </c>
      <c r="BB17" s="96">
        <v>2578.94</v>
      </c>
      <c r="BC17" s="96">
        <v>2578.94</v>
      </c>
      <c r="BD17" s="96">
        <v>2578.94</v>
      </c>
      <c r="BE17" s="96">
        <v>2578.94</v>
      </c>
      <c r="BF17" s="96">
        <v>16148.95</v>
      </c>
      <c r="BG17" s="96">
        <v>2578.94</v>
      </c>
      <c r="BH17" s="96">
        <v>2578.94</v>
      </c>
      <c r="BI17" s="96">
        <v>2578.94</v>
      </c>
      <c r="BJ17" s="96">
        <v>2578.94</v>
      </c>
      <c r="BK17" s="96">
        <v>2578.94</v>
      </c>
      <c r="BL17" s="96">
        <v>2578.94</v>
      </c>
      <c r="BM17" s="96">
        <v>2578.94</v>
      </c>
      <c r="BN17" s="96">
        <v>2578.94</v>
      </c>
      <c r="BO17" s="96">
        <v>2578.94</v>
      </c>
      <c r="BP17" s="96">
        <v>2578.94</v>
      </c>
      <c r="BQ17" s="96">
        <v>2578.94</v>
      </c>
      <c r="BR17" s="96">
        <v>16148.95</v>
      </c>
      <c r="BS17" s="96">
        <v>2578.94</v>
      </c>
      <c r="BT17" s="96">
        <v>2578.94</v>
      </c>
      <c r="BU17" s="96">
        <v>2578.94</v>
      </c>
      <c r="BV17" s="96">
        <v>2578.94</v>
      </c>
      <c r="BW17" s="96">
        <v>2578.94</v>
      </c>
      <c r="BX17" s="96">
        <v>2578.94</v>
      </c>
      <c r="BY17" s="96">
        <v>2578.94</v>
      </c>
      <c r="BZ17" s="96">
        <v>2578.94</v>
      </c>
      <c r="CA17" s="96">
        <v>2578.94</v>
      </c>
      <c r="CB17" s="96">
        <v>2578.94</v>
      </c>
      <c r="CC17" s="96">
        <v>2578.94</v>
      </c>
      <c r="CD17" s="96">
        <v>16148.95</v>
      </c>
      <c r="CE17" s="96">
        <v>2578.94</v>
      </c>
      <c r="CF17" s="96">
        <v>2578.94</v>
      </c>
      <c r="CG17" s="96">
        <v>2578.94</v>
      </c>
      <c r="CH17" s="96">
        <v>2578.94</v>
      </c>
      <c r="CI17" s="96">
        <v>2578.94</v>
      </c>
      <c r="CJ17" s="96">
        <v>2578.94</v>
      </c>
      <c r="CK17" s="96">
        <v>2578.94</v>
      </c>
      <c r="CL17" s="96">
        <v>2578.94</v>
      </c>
      <c r="CM17" s="96">
        <v>2578.94</v>
      </c>
      <c r="CN17" s="96">
        <v>2578.94</v>
      </c>
      <c r="CO17" s="96">
        <v>2578.94</v>
      </c>
      <c r="CP17" s="96">
        <v>16148.95</v>
      </c>
      <c r="CQ17" s="96">
        <v>2578.94</v>
      </c>
      <c r="CR17" s="96">
        <v>2578.94</v>
      </c>
      <c r="CS17" s="96">
        <v>2578.94</v>
      </c>
      <c r="CT17" s="96">
        <v>2578.94</v>
      </c>
      <c r="CU17" s="96">
        <v>2578.94</v>
      </c>
      <c r="CV17" s="96">
        <v>2578.94</v>
      </c>
      <c r="CW17" s="96">
        <v>2578.94</v>
      </c>
      <c r="CX17" s="96">
        <v>2578.94</v>
      </c>
      <c r="CY17" s="96">
        <v>2578.94</v>
      </c>
      <c r="CZ17" s="96">
        <v>2578.94</v>
      </c>
      <c r="DA17" s="96">
        <v>2578.94</v>
      </c>
      <c r="DB17" s="96">
        <v>16148.95</v>
      </c>
      <c r="DC17" s="96">
        <v>2578.94</v>
      </c>
      <c r="DD17" s="96">
        <v>2578.94</v>
      </c>
      <c r="DE17" s="96">
        <v>2578.94</v>
      </c>
      <c r="DF17" s="96">
        <v>2578.94</v>
      </c>
      <c r="DG17" s="96">
        <v>2578.94</v>
      </c>
      <c r="DH17" s="96">
        <v>2578.94</v>
      </c>
      <c r="DI17" s="96">
        <v>2578.94</v>
      </c>
      <c r="DJ17" s="96">
        <v>2578.94</v>
      </c>
      <c r="DK17" s="96">
        <v>2578.94</v>
      </c>
      <c r="DL17" s="96">
        <v>2578.94</v>
      </c>
      <c r="DM17" s="96">
        <v>2578.94</v>
      </c>
      <c r="DN17" s="96">
        <v>16148.95</v>
      </c>
      <c r="DO17" s="96">
        <v>2578.94</v>
      </c>
      <c r="DP17" s="96">
        <v>2578.94</v>
      </c>
      <c r="DQ17" s="96">
        <v>2578.94</v>
      </c>
      <c r="DR17" s="96">
        <v>2578.94</v>
      </c>
      <c r="DS17" s="96">
        <v>2578.94</v>
      </c>
      <c r="DT17" s="96">
        <v>2578.94</v>
      </c>
      <c r="DU17" s="96">
        <v>2578.94</v>
      </c>
      <c r="DV17" s="96">
        <v>2578.94</v>
      </c>
      <c r="DW17" s="96">
        <v>2578.94</v>
      </c>
      <c r="DX17" s="96">
        <v>2578.94</v>
      </c>
      <c r="DY17" s="96">
        <v>2578.94</v>
      </c>
      <c r="DZ17" s="96">
        <v>16148.95</v>
      </c>
      <c r="EA17" s="96">
        <v>2578.94</v>
      </c>
      <c r="EB17" s="96">
        <v>2578.94</v>
      </c>
      <c r="EC17" s="96">
        <v>2578.94</v>
      </c>
      <c r="ED17" s="96">
        <v>2578.94</v>
      </c>
      <c r="EE17" s="96">
        <v>2578.94</v>
      </c>
      <c r="EF17" s="96">
        <v>2578.94</v>
      </c>
      <c r="EG17" s="96">
        <v>2578.94</v>
      </c>
      <c r="EH17" s="96">
        <v>2578.94</v>
      </c>
      <c r="EI17" s="96">
        <v>2578.94</v>
      </c>
      <c r="EJ17" s="96">
        <v>2578.94</v>
      </c>
      <c r="EK17" s="96">
        <v>2578.94</v>
      </c>
      <c r="EL17" s="96">
        <v>16148.95</v>
      </c>
      <c r="EM17" s="96">
        <v>2578.94</v>
      </c>
      <c r="EN17" s="96">
        <v>2578.94</v>
      </c>
      <c r="EO17" s="96">
        <v>2578.94</v>
      </c>
      <c r="EP17" s="96">
        <v>2578.94</v>
      </c>
      <c r="EQ17" s="96">
        <v>2578.94</v>
      </c>
      <c r="ER17" s="96">
        <v>2578.94</v>
      </c>
      <c r="ES17" s="96">
        <v>2578.94</v>
      </c>
      <c r="ET17" s="96">
        <v>2578.94</v>
      </c>
      <c r="EU17" s="96">
        <v>2578.94</v>
      </c>
      <c r="EV17" s="96">
        <v>2578.94</v>
      </c>
      <c r="EW17" s="96">
        <v>2578.94</v>
      </c>
      <c r="EX17" s="96">
        <v>16148.94</v>
      </c>
      <c r="EY17" s="96">
        <v>2578.94</v>
      </c>
      <c r="EZ17" s="96">
        <v>2578.94</v>
      </c>
      <c r="FA17" s="96">
        <v>2578.94</v>
      </c>
      <c r="FB17" s="96">
        <v>2578.94</v>
      </c>
      <c r="FC17" s="96">
        <v>2578.94</v>
      </c>
      <c r="FD17" s="96">
        <v>2578.94</v>
      </c>
      <c r="FE17" s="96">
        <v>2578.94</v>
      </c>
      <c r="FF17" s="96">
        <v>2578.94</v>
      </c>
      <c r="FG17" s="96">
        <v>2578.94</v>
      </c>
      <c r="FH17" s="96">
        <v>2578.94</v>
      </c>
      <c r="FI17" s="96">
        <v>2578.94</v>
      </c>
      <c r="FJ17" s="96">
        <v>2578.94</v>
      </c>
      <c r="FK17" s="96">
        <v>2578.94</v>
      </c>
      <c r="FL17" s="96">
        <v>2578.94</v>
      </c>
      <c r="FM17" s="96">
        <v>2578.94</v>
      </c>
      <c r="FN17" s="96">
        <v>2578.94</v>
      </c>
      <c r="FO17" s="96">
        <v>2578.94</v>
      </c>
      <c r="FP17" s="96">
        <v>2579</v>
      </c>
      <c r="FQ17" s="96">
        <v>0</v>
      </c>
      <c r="FR17" s="96">
        <v>0</v>
      </c>
      <c r="FS17" s="96">
        <v>0</v>
      </c>
      <c r="FT17" s="96">
        <v>0</v>
      </c>
      <c r="FU17" s="96">
        <v>0</v>
      </c>
      <c r="FV17" s="96">
        <v>0</v>
      </c>
      <c r="FW17" s="96">
        <v>0</v>
      </c>
      <c r="FX17" s="96">
        <v>0</v>
      </c>
      <c r="FY17" s="96">
        <v>0</v>
      </c>
      <c r="FZ17" s="96">
        <v>0</v>
      </c>
      <c r="GA17" s="96">
        <v>0</v>
      </c>
      <c r="GB17" s="96">
        <v>0</v>
      </c>
      <c r="GC17" s="96">
        <v>0</v>
      </c>
      <c r="GD17" s="96">
        <v>0</v>
      </c>
      <c r="GE17" s="96">
        <v>0</v>
      </c>
      <c r="GF17" s="96">
        <v>0</v>
      </c>
      <c r="GG17" s="96">
        <v>0</v>
      </c>
      <c r="GH17" s="96">
        <v>0</v>
      </c>
      <c r="GI17" s="87">
        <v>135640</v>
      </c>
      <c r="GJ17" s="81"/>
      <c r="GK17" s="81"/>
    </row>
    <row r="18" spans="1:193">
      <c r="A18" s="87">
        <v>136100</v>
      </c>
      <c r="B18" s="87">
        <f>_xlfn.XLOOKUP(A18,[9]Planilha1!$L:$L,[9]Planilha1!$B:$B,,0)</f>
        <v>5420</v>
      </c>
      <c r="C18" s="87" t="s">
        <v>316</v>
      </c>
      <c r="D18" s="87" t="s">
        <v>317</v>
      </c>
      <c r="E18" s="91">
        <v>0.100339</v>
      </c>
      <c r="F18" s="87" t="s">
        <v>159</v>
      </c>
      <c r="G18" s="87" t="s">
        <v>160</v>
      </c>
      <c r="H18" s="95" t="str">
        <f>VLOOKUP(B18,Elegibilidade!A:I,9,0)</f>
        <v>Inelegível</v>
      </c>
      <c r="I18" s="92">
        <v>169</v>
      </c>
      <c r="J18" s="88">
        <v>0</v>
      </c>
      <c r="K18" s="88">
        <f t="shared" si="4"/>
        <v>322839.57817100984</v>
      </c>
      <c r="L18" s="88">
        <f t="shared" si="0"/>
        <v>322839.57817100984</v>
      </c>
      <c r="M18" s="87" t="s">
        <v>377</v>
      </c>
      <c r="N18" s="88">
        <f>VLOOKUP(M18,Base!A:B,2,0)*L18</f>
        <v>322839.57817100984</v>
      </c>
      <c r="O18" s="88">
        <f t="shared" si="1"/>
        <v>293511.98079577368</v>
      </c>
      <c r="P18" s="88">
        <f>Vendas!$J$1</f>
        <v>880.37366341237282</v>
      </c>
      <c r="Q18" s="137">
        <f>VLOOKUP(A18,[10]FluxoFuturo!$A:$Q,17,0)</f>
        <v>375.43</v>
      </c>
      <c r="R18" s="88">
        <f t="shared" si="2"/>
        <v>330518.68445490714</v>
      </c>
      <c r="S18" s="93">
        <f t="shared" si="3"/>
        <v>0.88803445796062908</v>
      </c>
      <c r="T18" s="96">
        <v>11290.22</v>
      </c>
      <c r="U18" s="96">
        <v>2266.62</v>
      </c>
      <c r="V18" s="96">
        <v>2266.62</v>
      </c>
      <c r="W18" s="96">
        <v>2266.62</v>
      </c>
      <c r="X18" s="96">
        <v>2266.62</v>
      </c>
      <c r="Y18" s="96">
        <v>2266.62</v>
      </c>
      <c r="Z18" s="96">
        <v>2266.62</v>
      </c>
      <c r="AA18" s="96">
        <v>2266.62</v>
      </c>
      <c r="AB18" s="96">
        <v>2266.62</v>
      </c>
      <c r="AC18" s="96">
        <v>2266.62</v>
      </c>
      <c r="AD18" s="96">
        <v>16332.94</v>
      </c>
      <c r="AE18" s="96">
        <v>2266.62</v>
      </c>
      <c r="AF18" s="96">
        <v>2266.62</v>
      </c>
      <c r="AG18" s="96">
        <v>2266.62</v>
      </c>
      <c r="AH18" s="96">
        <v>2266.62</v>
      </c>
      <c r="AI18" s="96">
        <v>2266.62</v>
      </c>
      <c r="AJ18" s="96">
        <v>2266.62</v>
      </c>
      <c r="AK18" s="96">
        <v>2266.62</v>
      </c>
      <c r="AL18" s="96">
        <v>2266.62</v>
      </c>
      <c r="AM18" s="96">
        <v>2266.62</v>
      </c>
      <c r="AN18" s="96">
        <v>2266.62</v>
      </c>
      <c r="AO18" s="96">
        <v>2266.62</v>
      </c>
      <c r="AP18" s="96">
        <v>16332.94</v>
      </c>
      <c r="AQ18" s="96">
        <v>2266.62</v>
      </c>
      <c r="AR18" s="96">
        <v>2266.62</v>
      </c>
      <c r="AS18" s="96">
        <v>2266.62</v>
      </c>
      <c r="AT18" s="96">
        <v>2266.62</v>
      </c>
      <c r="AU18" s="96">
        <v>2266.62</v>
      </c>
      <c r="AV18" s="96">
        <v>2266.62</v>
      </c>
      <c r="AW18" s="96">
        <v>2266.62</v>
      </c>
      <c r="AX18" s="96">
        <v>2266.62</v>
      </c>
      <c r="AY18" s="96">
        <v>2266.62</v>
      </c>
      <c r="AZ18" s="96">
        <v>2266.62</v>
      </c>
      <c r="BA18" s="96">
        <v>2266.62</v>
      </c>
      <c r="BB18" s="96">
        <v>16332.94</v>
      </c>
      <c r="BC18" s="96">
        <v>2266.62</v>
      </c>
      <c r="BD18" s="96">
        <v>2266.62</v>
      </c>
      <c r="BE18" s="96">
        <v>2266.62</v>
      </c>
      <c r="BF18" s="96">
        <v>2266.62</v>
      </c>
      <c r="BG18" s="96">
        <v>2266.62</v>
      </c>
      <c r="BH18" s="96">
        <v>2266.62</v>
      </c>
      <c r="BI18" s="96">
        <v>2266.62</v>
      </c>
      <c r="BJ18" s="96">
        <v>2266.62</v>
      </c>
      <c r="BK18" s="96">
        <v>2266.62</v>
      </c>
      <c r="BL18" s="96">
        <v>2266.62</v>
      </c>
      <c r="BM18" s="96">
        <v>2266.62</v>
      </c>
      <c r="BN18" s="96">
        <v>16332.94</v>
      </c>
      <c r="BO18" s="96">
        <v>2266.62</v>
      </c>
      <c r="BP18" s="96">
        <v>2266.62</v>
      </c>
      <c r="BQ18" s="96">
        <v>2266.62</v>
      </c>
      <c r="BR18" s="96">
        <v>2266.62</v>
      </c>
      <c r="BS18" s="96">
        <v>2266.62</v>
      </c>
      <c r="BT18" s="96">
        <v>2266.62</v>
      </c>
      <c r="BU18" s="96">
        <v>2266.62</v>
      </c>
      <c r="BV18" s="96">
        <v>2266.62</v>
      </c>
      <c r="BW18" s="96">
        <v>2266.62</v>
      </c>
      <c r="BX18" s="96">
        <v>2266.62</v>
      </c>
      <c r="BY18" s="96">
        <v>2266.62</v>
      </c>
      <c r="BZ18" s="96">
        <v>16332.94</v>
      </c>
      <c r="CA18" s="96">
        <v>2266.62</v>
      </c>
      <c r="CB18" s="96">
        <v>2266.62</v>
      </c>
      <c r="CC18" s="96">
        <v>2266.62</v>
      </c>
      <c r="CD18" s="96">
        <v>2266.62</v>
      </c>
      <c r="CE18" s="96">
        <v>2266.62</v>
      </c>
      <c r="CF18" s="96">
        <v>2266.62</v>
      </c>
      <c r="CG18" s="96">
        <v>2266.62</v>
      </c>
      <c r="CH18" s="96">
        <v>2266.62</v>
      </c>
      <c r="CI18" s="96">
        <v>2266.62</v>
      </c>
      <c r="CJ18" s="96">
        <v>2266.62</v>
      </c>
      <c r="CK18" s="96">
        <v>2266.62</v>
      </c>
      <c r="CL18" s="96">
        <v>16332.94</v>
      </c>
      <c r="CM18" s="96">
        <v>2266.62</v>
      </c>
      <c r="CN18" s="96">
        <v>2266.62</v>
      </c>
      <c r="CO18" s="96">
        <v>2266.62</v>
      </c>
      <c r="CP18" s="96">
        <v>2266.62</v>
      </c>
      <c r="CQ18" s="96">
        <v>2266.62</v>
      </c>
      <c r="CR18" s="96">
        <v>2266.62</v>
      </c>
      <c r="CS18" s="96">
        <v>2266.62</v>
      </c>
      <c r="CT18" s="96">
        <v>2266.62</v>
      </c>
      <c r="CU18" s="96">
        <v>2266.62</v>
      </c>
      <c r="CV18" s="96">
        <v>2266.62</v>
      </c>
      <c r="CW18" s="96">
        <v>2266.62</v>
      </c>
      <c r="CX18" s="96">
        <v>16332.94</v>
      </c>
      <c r="CY18" s="96">
        <v>2266.62</v>
      </c>
      <c r="CZ18" s="96">
        <v>2266.62</v>
      </c>
      <c r="DA18" s="96">
        <v>2266.62</v>
      </c>
      <c r="DB18" s="96">
        <v>2266.62</v>
      </c>
      <c r="DC18" s="96">
        <v>2266.62</v>
      </c>
      <c r="DD18" s="96">
        <v>2266.62</v>
      </c>
      <c r="DE18" s="96">
        <v>2266.62</v>
      </c>
      <c r="DF18" s="96">
        <v>2266.62</v>
      </c>
      <c r="DG18" s="96">
        <v>2266.62</v>
      </c>
      <c r="DH18" s="96">
        <v>2266.62</v>
      </c>
      <c r="DI18" s="96">
        <v>2266.62</v>
      </c>
      <c r="DJ18" s="96">
        <v>16332.94</v>
      </c>
      <c r="DK18" s="96">
        <v>2266.62</v>
      </c>
      <c r="DL18" s="96">
        <v>2266.62</v>
      </c>
      <c r="DM18" s="96">
        <v>2266.62</v>
      </c>
      <c r="DN18" s="96">
        <v>2266.62</v>
      </c>
      <c r="DO18" s="96">
        <v>2266.62</v>
      </c>
      <c r="DP18" s="96">
        <v>2266.62</v>
      </c>
      <c r="DQ18" s="96">
        <v>2266.62</v>
      </c>
      <c r="DR18" s="96">
        <v>2266.62</v>
      </c>
      <c r="DS18" s="96">
        <v>2266.62</v>
      </c>
      <c r="DT18" s="96">
        <v>2266.62</v>
      </c>
      <c r="DU18" s="96">
        <v>2266.62</v>
      </c>
      <c r="DV18" s="96">
        <v>16332.94</v>
      </c>
      <c r="DW18" s="96">
        <v>2266.62</v>
      </c>
      <c r="DX18" s="96">
        <v>2266.62</v>
      </c>
      <c r="DY18" s="96">
        <v>2266.62</v>
      </c>
      <c r="DZ18" s="96">
        <v>2266.62</v>
      </c>
      <c r="EA18" s="96">
        <v>2266.62</v>
      </c>
      <c r="EB18" s="96">
        <v>2266.62</v>
      </c>
      <c r="EC18" s="96">
        <v>2266.62</v>
      </c>
      <c r="ED18" s="96">
        <v>2266.62</v>
      </c>
      <c r="EE18" s="96">
        <v>2266.62</v>
      </c>
      <c r="EF18" s="96">
        <v>2266.62</v>
      </c>
      <c r="EG18" s="96">
        <v>2266.62</v>
      </c>
      <c r="EH18" s="96">
        <v>16332.94</v>
      </c>
      <c r="EI18" s="96">
        <v>2266.62</v>
      </c>
      <c r="EJ18" s="96">
        <v>2266.62</v>
      </c>
      <c r="EK18" s="96">
        <v>2266.62</v>
      </c>
      <c r="EL18" s="96">
        <v>2266.62</v>
      </c>
      <c r="EM18" s="96">
        <v>2266.62</v>
      </c>
      <c r="EN18" s="96">
        <v>2266.62</v>
      </c>
      <c r="EO18" s="96">
        <v>2266.62</v>
      </c>
      <c r="EP18" s="96">
        <v>2266.62</v>
      </c>
      <c r="EQ18" s="96">
        <v>2266.62</v>
      </c>
      <c r="ER18" s="96">
        <v>2266.62</v>
      </c>
      <c r="ES18" s="96">
        <v>2266.62</v>
      </c>
      <c r="ET18" s="96">
        <v>16332.94</v>
      </c>
      <c r="EU18" s="96">
        <v>2266.62</v>
      </c>
      <c r="EV18" s="96">
        <v>2266.62</v>
      </c>
      <c r="EW18" s="96">
        <v>2266.62</v>
      </c>
      <c r="EX18" s="96">
        <v>2266.62</v>
      </c>
      <c r="EY18" s="96">
        <v>2266.62</v>
      </c>
      <c r="EZ18" s="96">
        <v>2266.62</v>
      </c>
      <c r="FA18" s="96">
        <v>2266.62</v>
      </c>
      <c r="FB18" s="96">
        <v>2266.62</v>
      </c>
      <c r="FC18" s="96">
        <v>2266.62</v>
      </c>
      <c r="FD18" s="96">
        <v>2266.62</v>
      </c>
      <c r="FE18" s="96">
        <v>2266.62</v>
      </c>
      <c r="FF18" s="96">
        <v>16332.94</v>
      </c>
      <c r="FG18" s="96">
        <v>2266.62</v>
      </c>
      <c r="FH18" s="96">
        <v>2266.62</v>
      </c>
      <c r="FI18" s="96">
        <v>2266.62</v>
      </c>
      <c r="FJ18" s="96">
        <v>2266.62</v>
      </c>
      <c r="FK18" s="96">
        <v>2266.62</v>
      </c>
      <c r="FL18" s="96">
        <v>2266.62</v>
      </c>
      <c r="FM18" s="96">
        <v>2266.62</v>
      </c>
      <c r="FN18" s="96">
        <v>2266.62</v>
      </c>
      <c r="FO18" s="96">
        <v>2266.62</v>
      </c>
      <c r="FP18" s="96">
        <v>2266.62</v>
      </c>
      <c r="FQ18" s="96">
        <v>2266.62</v>
      </c>
      <c r="FR18" s="96">
        <v>16332.94</v>
      </c>
      <c r="FS18" s="96">
        <v>2266.62</v>
      </c>
      <c r="FT18" s="96">
        <v>2266.62</v>
      </c>
      <c r="FU18" s="96">
        <v>2266.62</v>
      </c>
      <c r="FV18" s="96">
        <v>2266.62</v>
      </c>
      <c r="FW18" s="96">
        <v>2266.62</v>
      </c>
      <c r="FX18" s="96">
        <v>2266.62</v>
      </c>
      <c r="FY18" s="96">
        <v>2266.62</v>
      </c>
      <c r="FZ18" s="96">
        <v>2266.62</v>
      </c>
      <c r="GA18" s="96">
        <v>2266.62</v>
      </c>
      <c r="GB18" s="96">
        <v>2266.62</v>
      </c>
      <c r="GC18" s="96">
        <v>2266.62</v>
      </c>
      <c r="GD18" s="96">
        <v>16332.94</v>
      </c>
      <c r="GE18" s="96">
        <v>2266.62</v>
      </c>
      <c r="GF18" s="96">
        <v>2266.62</v>
      </c>
      <c r="GG18" s="96">
        <v>0</v>
      </c>
      <c r="GH18" s="96">
        <v>0</v>
      </c>
      <c r="GI18" s="87">
        <v>136100</v>
      </c>
      <c r="GJ18" s="81"/>
      <c r="GK18" s="81"/>
    </row>
    <row r="19" spans="1:193">
      <c r="A19" s="87">
        <v>135663</v>
      </c>
      <c r="B19" s="87">
        <f>_xlfn.XLOOKUP(A19,[9]Planilha1!$L:$L,[9]Planilha1!$B:$B,,0)</f>
        <v>6417</v>
      </c>
      <c r="C19" s="87" t="s">
        <v>277</v>
      </c>
      <c r="D19" s="87" t="s">
        <v>278</v>
      </c>
      <c r="E19" s="91">
        <v>0.1003</v>
      </c>
      <c r="F19" s="87" t="s">
        <v>159</v>
      </c>
      <c r="G19" s="87" t="s">
        <v>160</v>
      </c>
      <c r="H19" s="95" t="str">
        <f>VLOOKUP(B19,Elegibilidade!A:I,9,0)</f>
        <v>Elegível</v>
      </c>
      <c r="I19" s="92">
        <v>150</v>
      </c>
      <c r="J19" s="88">
        <v>0</v>
      </c>
      <c r="K19" s="88">
        <f t="shared" si="4"/>
        <v>323561.38261986012</v>
      </c>
      <c r="L19" s="88">
        <f t="shared" si="0"/>
        <v>323561.38261986012</v>
      </c>
      <c r="M19" s="87" t="s">
        <v>162</v>
      </c>
      <c r="N19" s="88">
        <f>VLOOKUP(M19,Base!A:B,2,0)*L19</f>
        <v>323561.38261986012</v>
      </c>
      <c r="O19" s="88">
        <f t="shared" si="1"/>
        <v>296420.72223073989</v>
      </c>
      <c r="P19" s="88">
        <f>Vendas!$J$1</f>
        <v>880.37366341237282</v>
      </c>
      <c r="Q19" s="137">
        <f>VLOOKUP(A19,[10]FluxoFuturo!$A:$Q,17,0)</f>
        <v>386.22</v>
      </c>
      <c r="R19" s="88">
        <f t="shared" si="2"/>
        <v>340017.91628312663</v>
      </c>
      <c r="S19" s="93">
        <f t="shared" si="3"/>
        <v>0.8717797152309934</v>
      </c>
      <c r="T19" s="96">
        <v>2606.84</v>
      </c>
      <c r="U19" s="96">
        <v>2606.84</v>
      </c>
      <c r="V19" s="96">
        <v>2606.84</v>
      </c>
      <c r="W19" s="96">
        <v>2606.84</v>
      </c>
      <c r="X19" s="96">
        <v>2606.84</v>
      </c>
      <c r="Y19" s="96">
        <v>2606.84</v>
      </c>
      <c r="Z19" s="96">
        <v>2606.84</v>
      </c>
      <c r="AA19" s="96">
        <v>2606.84</v>
      </c>
      <c r="AB19" s="96">
        <v>2606.84</v>
      </c>
      <c r="AC19" s="96">
        <v>2606.84</v>
      </c>
      <c r="AD19" s="96">
        <v>17342.11</v>
      </c>
      <c r="AE19" s="96">
        <v>2606.84</v>
      </c>
      <c r="AF19" s="96">
        <v>2606.84</v>
      </c>
      <c r="AG19" s="96">
        <v>2606.84</v>
      </c>
      <c r="AH19" s="96">
        <v>2606.84</v>
      </c>
      <c r="AI19" s="96">
        <v>2606.84</v>
      </c>
      <c r="AJ19" s="96">
        <v>2606.84</v>
      </c>
      <c r="AK19" s="96">
        <v>2606.84</v>
      </c>
      <c r="AL19" s="96">
        <v>2606.84</v>
      </c>
      <c r="AM19" s="96">
        <v>2606.84</v>
      </c>
      <c r="AN19" s="96">
        <v>2606.84</v>
      </c>
      <c r="AO19" s="96">
        <v>2606.84</v>
      </c>
      <c r="AP19" s="96">
        <v>17342.11</v>
      </c>
      <c r="AQ19" s="96">
        <v>2606.84</v>
      </c>
      <c r="AR19" s="96">
        <v>2606.84</v>
      </c>
      <c r="AS19" s="96">
        <v>2606.84</v>
      </c>
      <c r="AT19" s="96">
        <v>2606.84</v>
      </c>
      <c r="AU19" s="96">
        <v>2606.84</v>
      </c>
      <c r="AV19" s="96">
        <v>2606.84</v>
      </c>
      <c r="AW19" s="96">
        <v>2606.84</v>
      </c>
      <c r="AX19" s="96">
        <v>2606.84</v>
      </c>
      <c r="AY19" s="96">
        <v>2606.84</v>
      </c>
      <c r="AZ19" s="96">
        <v>2606.84</v>
      </c>
      <c r="BA19" s="96">
        <v>2606.84</v>
      </c>
      <c r="BB19" s="96">
        <v>17342.11</v>
      </c>
      <c r="BC19" s="96">
        <v>2606.84</v>
      </c>
      <c r="BD19" s="96">
        <v>2606.84</v>
      </c>
      <c r="BE19" s="96">
        <v>2606.84</v>
      </c>
      <c r="BF19" s="96">
        <v>2606.84</v>
      </c>
      <c r="BG19" s="96">
        <v>2606.84</v>
      </c>
      <c r="BH19" s="96">
        <v>2606.84</v>
      </c>
      <c r="BI19" s="96">
        <v>2606.84</v>
      </c>
      <c r="BJ19" s="96">
        <v>2606.84</v>
      </c>
      <c r="BK19" s="96">
        <v>2606.84</v>
      </c>
      <c r="BL19" s="96">
        <v>2606.84</v>
      </c>
      <c r="BM19" s="96">
        <v>2606.84</v>
      </c>
      <c r="BN19" s="96">
        <v>17342.11</v>
      </c>
      <c r="BO19" s="96">
        <v>2606.84</v>
      </c>
      <c r="BP19" s="96">
        <v>2606.84</v>
      </c>
      <c r="BQ19" s="96">
        <v>2606.84</v>
      </c>
      <c r="BR19" s="96">
        <v>2606.84</v>
      </c>
      <c r="BS19" s="96">
        <v>2606.84</v>
      </c>
      <c r="BT19" s="96">
        <v>2606.84</v>
      </c>
      <c r="BU19" s="96">
        <v>2606.84</v>
      </c>
      <c r="BV19" s="96">
        <v>2606.84</v>
      </c>
      <c r="BW19" s="96">
        <v>2606.84</v>
      </c>
      <c r="BX19" s="96">
        <v>2606.84</v>
      </c>
      <c r="BY19" s="96">
        <v>2606.84</v>
      </c>
      <c r="BZ19" s="96">
        <v>17342.11</v>
      </c>
      <c r="CA19" s="96">
        <v>2606.84</v>
      </c>
      <c r="CB19" s="96">
        <v>2606.84</v>
      </c>
      <c r="CC19" s="96">
        <v>2606.84</v>
      </c>
      <c r="CD19" s="96">
        <v>2606.84</v>
      </c>
      <c r="CE19" s="96">
        <v>2606.84</v>
      </c>
      <c r="CF19" s="96">
        <v>2606.84</v>
      </c>
      <c r="CG19" s="96">
        <v>2606.84</v>
      </c>
      <c r="CH19" s="96">
        <v>2606.84</v>
      </c>
      <c r="CI19" s="96">
        <v>2606.84</v>
      </c>
      <c r="CJ19" s="96">
        <v>2606.84</v>
      </c>
      <c r="CK19" s="96">
        <v>2606.84</v>
      </c>
      <c r="CL19" s="96">
        <v>17342.11</v>
      </c>
      <c r="CM19" s="96">
        <v>2606.84</v>
      </c>
      <c r="CN19" s="96">
        <v>2606.84</v>
      </c>
      <c r="CO19" s="96">
        <v>2606.84</v>
      </c>
      <c r="CP19" s="96">
        <v>2606.84</v>
      </c>
      <c r="CQ19" s="96">
        <v>2606.84</v>
      </c>
      <c r="CR19" s="96">
        <v>2606.84</v>
      </c>
      <c r="CS19" s="96">
        <v>2606.84</v>
      </c>
      <c r="CT19" s="96">
        <v>2606.84</v>
      </c>
      <c r="CU19" s="96">
        <v>2606.84</v>
      </c>
      <c r="CV19" s="96">
        <v>2606.84</v>
      </c>
      <c r="CW19" s="96">
        <v>2606.84</v>
      </c>
      <c r="CX19" s="96">
        <v>17342.11</v>
      </c>
      <c r="CY19" s="96">
        <v>2606.84</v>
      </c>
      <c r="CZ19" s="96">
        <v>2606.84</v>
      </c>
      <c r="DA19" s="96">
        <v>2606.84</v>
      </c>
      <c r="DB19" s="96">
        <v>2606.84</v>
      </c>
      <c r="DC19" s="96">
        <v>2606.84</v>
      </c>
      <c r="DD19" s="96">
        <v>2606.84</v>
      </c>
      <c r="DE19" s="96">
        <v>2606.84</v>
      </c>
      <c r="DF19" s="96">
        <v>2606.84</v>
      </c>
      <c r="DG19" s="96">
        <v>2606.84</v>
      </c>
      <c r="DH19" s="96">
        <v>2606.84</v>
      </c>
      <c r="DI19" s="96">
        <v>2606.84</v>
      </c>
      <c r="DJ19" s="96">
        <v>17342.11</v>
      </c>
      <c r="DK19" s="96">
        <v>2606.84</v>
      </c>
      <c r="DL19" s="96">
        <v>2606.84</v>
      </c>
      <c r="DM19" s="96">
        <v>2606.84</v>
      </c>
      <c r="DN19" s="96">
        <v>2606.84</v>
      </c>
      <c r="DO19" s="96">
        <v>2606.84</v>
      </c>
      <c r="DP19" s="96">
        <v>2606.84</v>
      </c>
      <c r="DQ19" s="96">
        <v>2606.84</v>
      </c>
      <c r="DR19" s="96">
        <v>2606.84</v>
      </c>
      <c r="DS19" s="96">
        <v>2606.84</v>
      </c>
      <c r="DT19" s="96">
        <v>2606.84</v>
      </c>
      <c r="DU19" s="96">
        <v>2606.84</v>
      </c>
      <c r="DV19" s="96">
        <v>17342.11</v>
      </c>
      <c r="DW19" s="96">
        <v>2606.84</v>
      </c>
      <c r="DX19" s="96">
        <v>2606.84</v>
      </c>
      <c r="DY19" s="96">
        <v>2606.84</v>
      </c>
      <c r="DZ19" s="96">
        <v>2606.84</v>
      </c>
      <c r="EA19" s="96">
        <v>2606.84</v>
      </c>
      <c r="EB19" s="96">
        <v>2606.84</v>
      </c>
      <c r="EC19" s="96">
        <v>2606.84</v>
      </c>
      <c r="ED19" s="96">
        <v>2606.84</v>
      </c>
      <c r="EE19" s="96">
        <v>2606.84</v>
      </c>
      <c r="EF19" s="96">
        <v>2606.84</v>
      </c>
      <c r="EG19" s="96">
        <v>2606.84</v>
      </c>
      <c r="EH19" s="96">
        <v>17342.11</v>
      </c>
      <c r="EI19" s="96">
        <v>2606.84</v>
      </c>
      <c r="EJ19" s="96">
        <v>2606.84</v>
      </c>
      <c r="EK19" s="96">
        <v>2606.84</v>
      </c>
      <c r="EL19" s="96">
        <v>2606.84</v>
      </c>
      <c r="EM19" s="96">
        <v>2606.84</v>
      </c>
      <c r="EN19" s="96">
        <v>2606.84</v>
      </c>
      <c r="EO19" s="96">
        <v>2606.84</v>
      </c>
      <c r="EP19" s="96">
        <v>2606.84</v>
      </c>
      <c r="EQ19" s="96">
        <v>2606.84</v>
      </c>
      <c r="ER19" s="96">
        <v>2606.84</v>
      </c>
      <c r="ES19" s="96">
        <v>2606.84</v>
      </c>
      <c r="ET19" s="96">
        <v>17342.11</v>
      </c>
      <c r="EU19" s="96">
        <v>2606.84</v>
      </c>
      <c r="EV19" s="96">
        <v>2606.84</v>
      </c>
      <c r="EW19" s="96">
        <v>2606.84</v>
      </c>
      <c r="EX19" s="96">
        <v>2606.84</v>
      </c>
      <c r="EY19" s="96">
        <v>2606.84</v>
      </c>
      <c r="EZ19" s="96">
        <v>2606.84</v>
      </c>
      <c r="FA19" s="96">
        <v>2606.84</v>
      </c>
      <c r="FB19" s="96">
        <v>2606.84</v>
      </c>
      <c r="FC19" s="96">
        <v>2606.84</v>
      </c>
      <c r="FD19" s="96">
        <v>2606.84</v>
      </c>
      <c r="FE19" s="96">
        <v>2606.84</v>
      </c>
      <c r="FF19" s="96">
        <v>2606.84</v>
      </c>
      <c r="FG19" s="96">
        <v>2606.84</v>
      </c>
      <c r="FH19" s="96">
        <v>2606.84</v>
      </c>
      <c r="FI19" s="96">
        <v>2606.84</v>
      </c>
      <c r="FJ19" s="96">
        <v>2606.84</v>
      </c>
      <c r="FK19" s="96">
        <v>2606.84</v>
      </c>
      <c r="FL19" s="96">
        <v>2606.84</v>
      </c>
      <c r="FM19" s="96">
        <v>2606.36</v>
      </c>
      <c r="FN19" s="96">
        <v>0</v>
      </c>
      <c r="FO19" s="96">
        <v>0</v>
      </c>
      <c r="FP19" s="96">
        <v>0</v>
      </c>
      <c r="FQ19" s="96">
        <v>0</v>
      </c>
      <c r="FR19" s="96">
        <v>0</v>
      </c>
      <c r="FS19" s="96">
        <v>0</v>
      </c>
      <c r="FT19" s="96">
        <v>0</v>
      </c>
      <c r="FU19" s="96">
        <v>0</v>
      </c>
      <c r="FV19" s="96">
        <v>0</v>
      </c>
      <c r="FW19" s="96">
        <v>0</v>
      </c>
      <c r="FX19" s="96">
        <v>0</v>
      </c>
      <c r="FY19" s="96">
        <v>0</v>
      </c>
      <c r="FZ19" s="96">
        <v>0</v>
      </c>
      <c r="GA19" s="96">
        <v>0</v>
      </c>
      <c r="GB19" s="96">
        <v>0</v>
      </c>
      <c r="GC19" s="96">
        <v>0</v>
      </c>
      <c r="GD19" s="96">
        <v>0</v>
      </c>
      <c r="GE19" s="96">
        <v>0</v>
      </c>
      <c r="GF19" s="96">
        <v>0</v>
      </c>
      <c r="GG19" s="96">
        <v>0</v>
      </c>
      <c r="GH19" s="96">
        <v>0</v>
      </c>
      <c r="GI19" s="87">
        <v>135663</v>
      </c>
      <c r="GJ19" s="81"/>
      <c r="GK19" s="81"/>
    </row>
    <row r="20" spans="1:193">
      <c r="A20" s="87">
        <v>135643</v>
      </c>
      <c r="B20" s="87">
        <f>_xlfn.XLOOKUP(A20,[9]Planilha1!$L:$L,[9]Planilha1!$B:$B,,0)</f>
        <v>6448</v>
      </c>
      <c r="C20" s="87" t="s">
        <v>218</v>
      </c>
      <c r="D20" s="87" t="s">
        <v>219</v>
      </c>
      <c r="E20" s="91">
        <v>0.1003</v>
      </c>
      <c r="F20" s="87" t="s">
        <v>159</v>
      </c>
      <c r="G20" s="87" t="s">
        <v>160</v>
      </c>
      <c r="H20" s="95" t="str">
        <f>VLOOKUP(B20,Elegibilidade!A:I,9,0)</f>
        <v>Elegível</v>
      </c>
      <c r="I20" s="92">
        <v>144</v>
      </c>
      <c r="J20" s="88">
        <v>0</v>
      </c>
      <c r="K20" s="88">
        <f t="shared" si="4"/>
        <v>322378.3853602719</v>
      </c>
      <c r="L20" s="88">
        <f t="shared" si="0"/>
        <v>322378.3853602719</v>
      </c>
      <c r="M20" s="87" t="s">
        <v>162</v>
      </c>
      <c r="N20" s="88">
        <f>VLOOKUP(M20,Base!A:B,2,0)*L20</f>
        <v>322378.3853602719</v>
      </c>
      <c r="O20" s="88">
        <f t="shared" si="1"/>
        <v>296000.80293823255</v>
      </c>
      <c r="P20" s="88">
        <f>Vendas!$J$1</f>
        <v>880.37366341237282</v>
      </c>
      <c r="Q20" s="137">
        <f>VLOOKUP(A20,[10]FluxoFuturo!$A:$Q,17,0)</f>
        <v>376.16</v>
      </c>
      <c r="R20" s="88">
        <f t="shared" si="2"/>
        <v>331161.35722919815</v>
      </c>
      <c r="S20" s="93">
        <f t="shared" si="3"/>
        <v>0.89382651833187521</v>
      </c>
      <c r="T20" s="96">
        <v>3778.55</v>
      </c>
      <c r="U20" s="96">
        <v>3778.55</v>
      </c>
      <c r="V20" s="96">
        <v>3778.55</v>
      </c>
      <c r="W20" s="96">
        <v>3778.55</v>
      </c>
      <c r="X20" s="96">
        <v>3778.55</v>
      </c>
      <c r="Y20" s="96">
        <v>3778.55</v>
      </c>
      <c r="Z20" s="96">
        <v>3778.55</v>
      </c>
      <c r="AA20" s="96">
        <v>3778.55</v>
      </c>
      <c r="AB20" s="96">
        <v>3778.55</v>
      </c>
      <c r="AC20" s="96">
        <v>3778.55</v>
      </c>
      <c r="AD20" s="96">
        <v>3778.55</v>
      </c>
      <c r="AE20" s="96">
        <v>3778.55</v>
      </c>
      <c r="AF20" s="96">
        <v>3778.55</v>
      </c>
      <c r="AG20" s="96">
        <v>3778.55</v>
      </c>
      <c r="AH20" s="96">
        <v>3778.55</v>
      </c>
      <c r="AI20" s="96">
        <v>3778.55</v>
      </c>
      <c r="AJ20" s="96">
        <v>3778.55</v>
      </c>
      <c r="AK20" s="96">
        <v>3778.55</v>
      </c>
      <c r="AL20" s="96">
        <v>3778.55</v>
      </c>
      <c r="AM20" s="96">
        <v>3778.55</v>
      </c>
      <c r="AN20" s="96">
        <v>3778.55</v>
      </c>
      <c r="AO20" s="96">
        <v>3778.55</v>
      </c>
      <c r="AP20" s="96">
        <v>3778.55</v>
      </c>
      <c r="AQ20" s="96">
        <v>3778.55</v>
      </c>
      <c r="AR20" s="96">
        <v>3778.55</v>
      </c>
      <c r="AS20" s="96">
        <v>3778.55</v>
      </c>
      <c r="AT20" s="96">
        <v>3778.55</v>
      </c>
      <c r="AU20" s="96">
        <v>3778.55</v>
      </c>
      <c r="AV20" s="96">
        <v>3778.55</v>
      </c>
      <c r="AW20" s="96">
        <v>3778.55</v>
      </c>
      <c r="AX20" s="96">
        <v>3778.55</v>
      </c>
      <c r="AY20" s="96">
        <v>3778.55</v>
      </c>
      <c r="AZ20" s="96">
        <v>3778.55</v>
      </c>
      <c r="BA20" s="96">
        <v>3778.55</v>
      </c>
      <c r="BB20" s="96">
        <v>3778.55</v>
      </c>
      <c r="BC20" s="96">
        <v>3778.55</v>
      </c>
      <c r="BD20" s="96">
        <v>3778.55</v>
      </c>
      <c r="BE20" s="96">
        <v>3778.55</v>
      </c>
      <c r="BF20" s="96">
        <v>3778.55</v>
      </c>
      <c r="BG20" s="96">
        <v>3778.55</v>
      </c>
      <c r="BH20" s="96">
        <v>3778.55</v>
      </c>
      <c r="BI20" s="96">
        <v>3778.55</v>
      </c>
      <c r="BJ20" s="96">
        <v>3778.55</v>
      </c>
      <c r="BK20" s="96">
        <v>3778.55</v>
      </c>
      <c r="BL20" s="96">
        <v>3778.55</v>
      </c>
      <c r="BM20" s="96">
        <v>3778.55</v>
      </c>
      <c r="BN20" s="96">
        <v>3778.55</v>
      </c>
      <c r="BO20" s="96">
        <v>3778.55</v>
      </c>
      <c r="BP20" s="96">
        <v>3778.55</v>
      </c>
      <c r="BQ20" s="96">
        <v>3778.55</v>
      </c>
      <c r="BR20" s="96">
        <v>3778.55</v>
      </c>
      <c r="BS20" s="96">
        <v>3778.55</v>
      </c>
      <c r="BT20" s="96">
        <v>3778.55</v>
      </c>
      <c r="BU20" s="96">
        <v>3778.55</v>
      </c>
      <c r="BV20" s="96">
        <v>3778.55</v>
      </c>
      <c r="BW20" s="96">
        <v>3778.55</v>
      </c>
      <c r="BX20" s="96">
        <v>3778.55</v>
      </c>
      <c r="BY20" s="96">
        <v>3778.55</v>
      </c>
      <c r="BZ20" s="96">
        <v>3778.55</v>
      </c>
      <c r="CA20" s="96">
        <v>3778.55</v>
      </c>
      <c r="CB20" s="96">
        <v>3778.55</v>
      </c>
      <c r="CC20" s="96">
        <v>3778.55</v>
      </c>
      <c r="CD20" s="96">
        <v>3778.55</v>
      </c>
      <c r="CE20" s="96">
        <v>3778.55</v>
      </c>
      <c r="CF20" s="96">
        <v>3778.55</v>
      </c>
      <c r="CG20" s="96">
        <v>3778.55</v>
      </c>
      <c r="CH20" s="96">
        <v>3778.55</v>
      </c>
      <c r="CI20" s="96">
        <v>3778.55</v>
      </c>
      <c r="CJ20" s="96">
        <v>3778.55</v>
      </c>
      <c r="CK20" s="96">
        <v>3778.55</v>
      </c>
      <c r="CL20" s="96">
        <v>3778.55</v>
      </c>
      <c r="CM20" s="96">
        <v>3778.55</v>
      </c>
      <c r="CN20" s="96">
        <v>3778.55</v>
      </c>
      <c r="CO20" s="96">
        <v>3778.55</v>
      </c>
      <c r="CP20" s="96">
        <v>3778.55</v>
      </c>
      <c r="CQ20" s="96">
        <v>3778.55</v>
      </c>
      <c r="CR20" s="96">
        <v>3778.55</v>
      </c>
      <c r="CS20" s="96">
        <v>3778.55</v>
      </c>
      <c r="CT20" s="96">
        <v>3778.55</v>
      </c>
      <c r="CU20" s="96">
        <v>3778.55</v>
      </c>
      <c r="CV20" s="96">
        <v>3778.55</v>
      </c>
      <c r="CW20" s="96">
        <v>3778.55</v>
      </c>
      <c r="CX20" s="96">
        <v>3778.55</v>
      </c>
      <c r="CY20" s="96">
        <v>3778.55</v>
      </c>
      <c r="CZ20" s="96">
        <v>3778.55</v>
      </c>
      <c r="DA20" s="96">
        <v>3778.55</v>
      </c>
      <c r="DB20" s="96">
        <v>3778.55</v>
      </c>
      <c r="DC20" s="96">
        <v>3778.55</v>
      </c>
      <c r="DD20" s="96">
        <v>3778.55</v>
      </c>
      <c r="DE20" s="96">
        <v>3778.55</v>
      </c>
      <c r="DF20" s="96">
        <v>3778.55</v>
      </c>
      <c r="DG20" s="96">
        <v>3778.55</v>
      </c>
      <c r="DH20" s="96">
        <v>3778.55</v>
      </c>
      <c r="DI20" s="96">
        <v>3778.55</v>
      </c>
      <c r="DJ20" s="96">
        <v>3778.55</v>
      </c>
      <c r="DK20" s="96">
        <v>3778.55</v>
      </c>
      <c r="DL20" s="96">
        <v>3778.55</v>
      </c>
      <c r="DM20" s="96">
        <v>3778.55</v>
      </c>
      <c r="DN20" s="96">
        <v>3778.55</v>
      </c>
      <c r="DO20" s="96">
        <v>3778.55</v>
      </c>
      <c r="DP20" s="96">
        <v>3778.55</v>
      </c>
      <c r="DQ20" s="96">
        <v>3778.55</v>
      </c>
      <c r="DR20" s="96">
        <v>3778.55</v>
      </c>
      <c r="DS20" s="96">
        <v>3778.55</v>
      </c>
      <c r="DT20" s="96">
        <v>3778.55</v>
      </c>
      <c r="DU20" s="96">
        <v>3778.55</v>
      </c>
      <c r="DV20" s="96">
        <v>3778.55</v>
      </c>
      <c r="DW20" s="96">
        <v>3778.55</v>
      </c>
      <c r="DX20" s="96">
        <v>3778.55</v>
      </c>
      <c r="DY20" s="96">
        <v>3778.55</v>
      </c>
      <c r="DZ20" s="96">
        <v>3778.55</v>
      </c>
      <c r="EA20" s="96">
        <v>3778.55</v>
      </c>
      <c r="EB20" s="96">
        <v>3778.55</v>
      </c>
      <c r="EC20" s="96">
        <v>3778.55</v>
      </c>
      <c r="ED20" s="96">
        <v>3778.55</v>
      </c>
      <c r="EE20" s="96">
        <v>3778.55</v>
      </c>
      <c r="EF20" s="96">
        <v>3778.55</v>
      </c>
      <c r="EG20" s="96">
        <v>3778.55</v>
      </c>
      <c r="EH20" s="96">
        <v>3778.55</v>
      </c>
      <c r="EI20" s="96">
        <v>3778.55</v>
      </c>
      <c r="EJ20" s="96">
        <v>3778.55</v>
      </c>
      <c r="EK20" s="96">
        <v>3778.55</v>
      </c>
      <c r="EL20" s="96">
        <v>3778.55</v>
      </c>
      <c r="EM20" s="96">
        <v>3778.55</v>
      </c>
      <c r="EN20" s="96">
        <v>3778.55</v>
      </c>
      <c r="EO20" s="96">
        <v>3778.55</v>
      </c>
      <c r="EP20" s="96">
        <v>3778.55</v>
      </c>
      <c r="EQ20" s="96">
        <v>3778.55</v>
      </c>
      <c r="ER20" s="96">
        <v>3778.55</v>
      </c>
      <c r="ES20" s="96">
        <v>3778.55</v>
      </c>
      <c r="ET20" s="96">
        <v>3778.55</v>
      </c>
      <c r="EU20" s="96">
        <v>3778.55</v>
      </c>
      <c r="EV20" s="96">
        <v>3778.55</v>
      </c>
      <c r="EW20" s="96">
        <v>3778.55</v>
      </c>
      <c r="EX20" s="96">
        <v>3778.55</v>
      </c>
      <c r="EY20" s="96">
        <v>3778.55</v>
      </c>
      <c r="EZ20" s="96">
        <v>3778.55</v>
      </c>
      <c r="FA20" s="96">
        <v>3778.55</v>
      </c>
      <c r="FB20" s="96">
        <v>3778.55</v>
      </c>
      <c r="FC20" s="96">
        <v>3778.55</v>
      </c>
      <c r="FD20" s="96">
        <v>3778.55</v>
      </c>
      <c r="FE20" s="96">
        <v>3778.55</v>
      </c>
      <c r="FF20" s="96">
        <v>3778.55</v>
      </c>
      <c r="FG20" s="96">
        <v>3778.55</v>
      </c>
      <c r="FH20" s="96">
        <v>0</v>
      </c>
      <c r="FI20" s="96">
        <v>0</v>
      </c>
      <c r="FJ20" s="96">
        <v>0</v>
      </c>
      <c r="FK20" s="96">
        <v>0</v>
      </c>
      <c r="FL20" s="96">
        <v>0</v>
      </c>
      <c r="FM20" s="96">
        <v>0</v>
      </c>
      <c r="FN20" s="96">
        <v>0</v>
      </c>
      <c r="FO20" s="96">
        <v>0</v>
      </c>
      <c r="FP20" s="96">
        <v>0</v>
      </c>
      <c r="FQ20" s="96">
        <v>0</v>
      </c>
      <c r="FR20" s="96">
        <v>0</v>
      </c>
      <c r="FS20" s="96">
        <v>0</v>
      </c>
      <c r="FT20" s="96">
        <v>0</v>
      </c>
      <c r="FU20" s="96">
        <v>0</v>
      </c>
      <c r="FV20" s="96">
        <v>0</v>
      </c>
      <c r="FW20" s="96">
        <v>0</v>
      </c>
      <c r="FX20" s="96">
        <v>0</v>
      </c>
      <c r="FY20" s="96">
        <v>0</v>
      </c>
      <c r="FZ20" s="96">
        <v>0</v>
      </c>
      <c r="GA20" s="96">
        <v>0</v>
      </c>
      <c r="GB20" s="96">
        <v>0</v>
      </c>
      <c r="GC20" s="96">
        <v>0</v>
      </c>
      <c r="GD20" s="96">
        <v>0</v>
      </c>
      <c r="GE20" s="96">
        <v>0</v>
      </c>
      <c r="GF20" s="96">
        <v>0</v>
      </c>
      <c r="GG20" s="96">
        <v>0</v>
      </c>
      <c r="GH20" s="96">
        <v>0</v>
      </c>
      <c r="GI20" s="87">
        <v>135643</v>
      </c>
      <c r="GJ20" s="81"/>
      <c r="GK20" s="81"/>
    </row>
    <row r="21" spans="1:193">
      <c r="A21" s="87">
        <v>135681</v>
      </c>
      <c r="B21" s="87">
        <f>_xlfn.XLOOKUP(A21,[9]Planilha1!$L:$L,[9]Planilha1!$B:$B,,0)</f>
        <v>6381</v>
      </c>
      <c r="C21" s="87" t="s">
        <v>238</v>
      </c>
      <c r="D21" s="87" t="s">
        <v>239</v>
      </c>
      <c r="E21" s="91">
        <v>0.1003</v>
      </c>
      <c r="F21" s="87" t="s">
        <v>159</v>
      </c>
      <c r="G21" s="87" t="s">
        <v>160</v>
      </c>
      <c r="H21" s="95" t="str">
        <f>VLOOKUP(B21,Elegibilidade!A:I,9,0)</f>
        <v>Elegível</v>
      </c>
      <c r="I21" s="92">
        <v>86</v>
      </c>
      <c r="J21" s="88">
        <v>0</v>
      </c>
      <c r="K21" s="88">
        <f t="shared" si="4"/>
        <v>320525.77357622265</v>
      </c>
      <c r="L21" s="88">
        <f t="shared" si="0"/>
        <v>320525.77357622265</v>
      </c>
      <c r="M21" s="87" t="s">
        <v>162</v>
      </c>
      <c r="N21" s="88">
        <f>VLOOKUP(M21,Base!A:B,2,0)*L21</f>
        <v>320525.77357622265</v>
      </c>
      <c r="O21" s="88">
        <f t="shared" si="1"/>
        <v>302961.6967953968</v>
      </c>
      <c r="P21" s="88">
        <f>Vendas!$J$1</f>
        <v>880.37366341237282</v>
      </c>
      <c r="Q21" s="137">
        <f>VLOOKUP(A21,[10]FluxoFuturo!$A:$Q,17,0)</f>
        <v>441.71</v>
      </c>
      <c r="R21" s="88">
        <f t="shared" si="2"/>
        <v>388869.85086587915</v>
      </c>
      <c r="S21" s="93">
        <f t="shared" si="3"/>
        <v>0.77908250310690197</v>
      </c>
      <c r="T21" s="96">
        <v>5169.33</v>
      </c>
      <c r="U21" s="96">
        <v>5169.33</v>
      </c>
      <c r="V21" s="96">
        <v>5169.33</v>
      </c>
      <c r="W21" s="96">
        <v>5169.33</v>
      </c>
      <c r="X21" s="96">
        <v>5169.33</v>
      </c>
      <c r="Y21" s="96">
        <v>5169.33</v>
      </c>
      <c r="Z21" s="96">
        <v>5169.33</v>
      </c>
      <c r="AA21" s="96">
        <v>5169.33</v>
      </c>
      <c r="AB21" s="96">
        <v>5169.33</v>
      </c>
      <c r="AC21" s="96">
        <v>5169.33</v>
      </c>
      <c r="AD21" s="96">
        <v>5169.33</v>
      </c>
      <c r="AE21" s="96">
        <v>5169.33</v>
      </c>
      <c r="AF21" s="96">
        <v>5169.33</v>
      </c>
      <c r="AG21" s="96">
        <v>5169.33</v>
      </c>
      <c r="AH21" s="96">
        <v>5169.33</v>
      </c>
      <c r="AI21" s="96">
        <v>5169.33</v>
      </c>
      <c r="AJ21" s="96">
        <v>5169.33</v>
      </c>
      <c r="AK21" s="96">
        <v>5169.33</v>
      </c>
      <c r="AL21" s="96">
        <v>5169.33</v>
      </c>
      <c r="AM21" s="96">
        <v>5169.33</v>
      </c>
      <c r="AN21" s="96">
        <v>5169.33</v>
      </c>
      <c r="AO21" s="96">
        <v>5169.33</v>
      </c>
      <c r="AP21" s="96">
        <v>5169.33</v>
      </c>
      <c r="AQ21" s="96">
        <v>5169.33</v>
      </c>
      <c r="AR21" s="96">
        <v>5169.33</v>
      </c>
      <c r="AS21" s="96">
        <v>5169.33</v>
      </c>
      <c r="AT21" s="96">
        <v>5169.33</v>
      </c>
      <c r="AU21" s="96">
        <v>5169.33</v>
      </c>
      <c r="AV21" s="96">
        <v>5169.33</v>
      </c>
      <c r="AW21" s="96">
        <v>5169.33</v>
      </c>
      <c r="AX21" s="96">
        <v>5169.33</v>
      </c>
      <c r="AY21" s="96">
        <v>5169.33</v>
      </c>
      <c r="AZ21" s="96">
        <v>5169.33</v>
      </c>
      <c r="BA21" s="96">
        <v>5169.33</v>
      </c>
      <c r="BB21" s="96">
        <v>5169.33</v>
      </c>
      <c r="BC21" s="96">
        <v>5169.33</v>
      </c>
      <c r="BD21" s="96">
        <v>5169.33</v>
      </c>
      <c r="BE21" s="96">
        <v>5169.33</v>
      </c>
      <c r="BF21" s="96">
        <v>5169.33</v>
      </c>
      <c r="BG21" s="96">
        <v>5169.33</v>
      </c>
      <c r="BH21" s="96">
        <v>5169.33</v>
      </c>
      <c r="BI21" s="96">
        <v>5169.33</v>
      </c>
      <c r="BJ21" s="96">
        <v>5169.33</v>
      </c>
      <c r="BK21" s="96">
        <v>5169.33</v>
      </c>
      <c r="BL21" s="96">
        <v>5169.33</v>
      </c>
      <c r="BM21" s="96">
        <v>5169.33</v>
      </c>
      <c r="BN21" s="96">
        <v>5169.33</v>
      </c>
      <c r="BO21" s="96">
        <v>5169.33</v>
      </c>
      <c r="BP21" s="96">
        <v>5169.33</v>
      </c>
      <c r="BQ21" s="96">
        <v>5169.33</v>
      </c>
      <c r="BR21" s="96">
        <v>5169.33</v>
      </c>
      <c r="BS21" s="96">
        <v>5169.33</v>
      </c>
      <c r="BT21" s="96">
        <v>5169.33</v>
      </c>
      <c r="BU21" s="96">
        <v>5169.33</v>
      </c>
      <c r="BV21" s="96">
        <v>5169.33</v>
      </c>
      <c r="BW21" s="96">
        <v>5169.33</v>
      </c>
      <c r="BX21" s="96">
        <v>5169.33</v>
      </c>
      <c r="BY21" s="96">
        <v>5169.33</v>
      </c>
      <c r="BZ21" s="96">
        <v>5169.33</v>
      </c>
      <c r="CA21" s="96">
        <v>5169.33</v>
      </c>
      <c r="CB21" s="96">
        <v>5169.33</v>
      </c>
      <c r="CC21" s="96">
        <v>5169.33</v>
      </c>
      <c r="CD21" s="96">
        <v>5169.33</v>
      </c>
      <c r="CE21" s="96">
        <v>5169.33</v>
      </c>
      <c r="CF21" s="96">
        <v>5169.33</v>
      </c>
      <c r="CG21" s="96">
        <v>5169.33</v>
      </c>
      <c r="CH21" s="96">
        <v>5169.33</v>
      </c>
      <c r="CI21" s="96">
        <v>5169.33</v>
      </c>
      <c r="CJ21" s="96">
        <v>5169.33</v>
      </c>
      <c r="CK21" s="96">
        <v>5169.33</v>
      </c>
      <c r="CL21" s="96">
        <v>5169.33</v>
      </c>
      <c r="CM21" s="96">
        <v>5169.33</v>
      </c>
      <c r="CN21" s="96">
        <v>5169.33</v>
      </c>
      <c r="CO21" s="96">
        <v>5169.33</v>
      </c>
      <c r="CP21" s="96">
        <v>5169.33</v>
      </c>
      <c r="CQ21" s="96">
        <v>5169.33</v>
      </c>
      <c r="CR21" s="96">
        <v>5169.33</v>
      </c>
      <c r="CS21" s="96">
        <v>5169.33</v>
      </c>
      <c r="CT21" s="96">
        <v>5169.33</v>
      </c>
      <c r="CU21" s="96">
        <v>5169.33</v>
      </c>
      <c r="CV21" s="96">
        <v>5169.33</v>
      </c>
      <c r="CW21" s="96">
        <v>5169.33</v>
      </c>
      <c r="CX21" s="96">
        <v>5169.33</v>
      </c>
      <c r="CY21" s="96">
        <v>5169.33</v>
      </c>
      <c r="CZ21" s="96">
        <v>5169.33</v>
      </c>
      <c r="DA21" s="96">
        <v>5169.5200000000004</v>
      </c>
      <c r="DB21" s="96">
        <v>0</v>
      </c>
      <c r="DC21" s="96">
        <v>0</v>
      </c>
      <c r="DD21" s="96">
        <v>0</v>
      </c>
      <c r="DE21" s="96">
        <v>0</v>
      </c>
      <c r="DF21" s="96">
        <v>0</v>
      </c>
      <c r="DG21" s="96">
        <v>0</v>
      </c>
      <c r="DH21" s="96">
        <v>0</v>
      </c>
      <c r="DI21" s="96">
        <v>0</v>
      </c>
      <c r="DJ21" s="96">
        <v>0</v>
      </c>
      <c r="DK21" s="96">
        <v>0</v>
      </c>
      <c r="DL21" s="96">
        <v>0</v>
      </c>
      <c r="DM21" s="96">
        <v>0</v>
      </c>
      <c r="DN21" s="96">
        <v>0</v>
      </c>
      <c r="DO21" s="96">
        <v>0</v>
      </c>
      <c r="DP21" s="96">
        <v>0</v>
      </c>
      <c r="DQ21" s="96">
        <v>0</v>
      </c>
      <c r="DR21" s="96">
        <v>0</v>
      </c>
      <c r="DS21" s="96">
        <v>0</v>
      </c>
      <c r="DT21" s="96">
        <v>0</v>
      </c>
      <c r="DU21" s="96">
        <v>0</v>
      </c>
      <c r="DV21" s="96">
        <v>0</v>
      </c>
      <c r="DW21" s="96">
        <v>0</v>
      </c>
      <c r="DX21" s="96">
        <v>0</v>
      </c>
      <c r="DY21" s="96">
        <v>0</v>
      </c>
      <c r="DZ21" s="96">
        <v>0</v>
      </c>
      <c r="EA21" s="96">
        <v>0</v>
      </c>
      <c r="EB21" s="96">
        <v>0</v>
      </c>
      <c r="EC21" s="96">
        <v>0</v>
      </c>
      <c r="ED21" s="96">
        <v>0</v>
      </c>
      <c r="EE21" s="96">
        <v>0</v>
      </c>
      <c r="EF21" s="96">
        <v>0</v>
      </c>
      <c r="EG21" s="96">
        <v>0</v>
      </c>
      <c r="EH21" s="96">
        <v>0</v>
      </c>
      <c r="EI21" s="96">
        <v>0</v>
      </c>
      <c r="EJ21" s="96">
        <v>0</v>
      </c>
      <c r="EK21" s="96">
        <v>0</v>
      </c>
      <c r="EL21" s="96">
        <v>0</v>
      </c>
      <c r="EM21" s="96">
        <v>0</v>
      </c>
      <c r="EN21" s="96">
        <v>0</v>
      </c>
      <c r="EO21" s="96">
        <v>0</v>
      </c>
      <c r="EP21" s="96">
        <v>0</v>
      </c>
      <c r="EQ21" s="96">
        <v>0</v>
      </c>
      <c r="ER21" s="96">
        <v>0</v>
      </c>
      <c r="ES21" s="96">
        <v>0</v>
      </c>
      <c r="ET21" s="96">
        <v>0</v>
      </c>
      <c r="EU21" s="96">
        <v>0</v>
      </c>
      <c r="EV21" s="96">
        <v>0</v>
      </c>
      <c r="EW21" s="96">
        <v>0</v>
      </c>
      <c r="EX21" s="96">
        <v>0</v>
      </c>
      <c r="EY21" s="96">
        <v>0</v>
      </c>
      <c r="EZ21" s="96">
        <v>0</v>
      </c>
      <c r="FA21" s="96">
        <v>0</v>
      </c>
      <c r="FB21" s="96">
        <v>0</v>
      </c>
      <c r="FC21" s="96">
        <v>0</v>
      </c>
      <c r="FD21" s="96">
        <v>0</v>
      </c>
      <c r="FE21" s="96">
        <v>0</v>
      </c>
      <c r="FF21" s="96">
        <v>0</v>
      </c>
      <c r="FG21" s="96">
        <v>0</v>
      </c>
      <c r="FH21" s="96">
        <v>0</v>
      </c>
      <c r="FI21" s="96">
        <v>0</v>
      </c>
      <c r="FJ21" s="96">
        <v>0</v>
      </c>
      <c r="FK21" s="96">
        <v>0</v>
      </c>
      <c r="FL21" s="96">
        <v>0</v>
      </c>
      <c r="FM21" s="96">
        <v>0</v>
      </c>
      <c r="FN21" s="96">
        <v>0</v>
      </c>
      <c r="FO21" s="96">
        <v>0</v>
      </c>
      <c r="FP21" s="96">
        <v>0</v>
      </c>
      <c r="FQ21" s="96">
        <v>0</v>
      </c>
      <c r="FR21" s="96">
        <v>0</v>
      </c>
      <c r="FS21" s="96">
        <v>0</v>
      </c>
      <c r="FT21" s="96">
        <v>0</v>
      </c>
      <c r="FU21" s="96">
        <v>0</v>
      </c>
      <c r="FV21" s="96">
        <v>0</v>
      </c>
      <c r="FW21" s="96">
        <v>0</v>
      </c>
      <c r="FX21" s="96">
        <v>0</v>
      </c>
      <c r="FY21" s="96">
        <v>0</v>
      </c>
      <c r="FZ21" s="96">
        <v>0</v>
      </c>
      <c r="GA21" s="96">
        <v>0</v>
      </c>
      <c r="GB21" s="96">
        <v>0</v>
      </c>
      <c r="GC21" s="96">
        <v>0</v>
      </c>
      <c r="GD21" s="96">
        <v>0</v>
      </c>
      <c r="GE21" s="96">
        <v>0</v>
      </c>
      <c r="GF21" s="96">
        <v>0</v>
      </c>
      <c r="GG21" s="96">
        <v>0</v>
      </c>
      <c r="GH21" s="96">
        <v>0</v>
      </c>
      <c r="GI21" s="87">
        <v>135681</v>
      </c>
      <c r="GJ21" s="81"/>
      <c r="GK21" s="81"/>
    </row>
    <row r="22" spans="1:193">
      <c r="A22" s="87">
        <v>135698</v>
      </c>
      <c r="B22" s="87">
        <f>_xlfn.XLOOKUP(A22,[9]Planilha1!$L:$L,[9]Planilha1!$B:$B,,0)</f>
        <v>6483</v>
      </c>
      <c r="C22" s="87" t="s">
        <v>300</v>
      </c>
      <c r="D22" s="87" t="s">
        <v>301</v>
      </c>
      <c r="E22" s="91">
        <v>0.1003</v>
      </c>
      <c r="F22" s="87" t="s">
        <v>159</v>
      </c>
      <c r="G22" s="87" t="s">
        <v>160</v>
      </c>
      <c r="H22" s="95" t="str">
        <f>VLOOKUP(B22,Elegibilidade!A:I,9,0)</f>
        <v>Elegível</v>
      </c>
      <c r="I22" s="92">
        <v>95</v>
      </c>
      <c r="J22" s="88">
        <v>0</v>
      </c>
      <c r="K22" s="88">
        <f t="shared" si="4"/>
        <v>319982.62497881823</v>
      </c>
      <c r="L22" s="88">
        <f t="shared" si="0"/>
        <v>319982.62497881823</v>
      </c>
      <c r="M22" s="87" t="s">
        <v>162</v>
      </c>
      <c r="N22" s="88">
        <f>VLOOKUP(M22,Base!A:B,2,0)*L22</f>
        <v>319982.62497881823</v>
      </c>
      <c r="O22" s="88">
        <f t="shared" si="1"/>
        <v>300960.0527012329</v>
      </c>
      <c r="P22" s="88">
        <f>Vendas!$J$1</f>
        <v>880.37366341237282</v>
      </c>
      <c r="Q22" s="137">
        <f>VLOOKUP(A22,[10]FluxoFuturo!$A:$Q,17,0)</f>
        <v>362.1</v>
      </c>
      <c r="R22" s="88">
        <f t="shared" si="2"/>
        <v>318783.30352162023</v>
      </c>
      <c r="S22" s="93">
        <f t="shared" si="3"/>
        <v>0.94408976058817162</v>
      </c>
      <c r="T22" s="96">
        <v>4821.58</v>
      </c>
      <c r="U22" s="96">
        <v>4821.58</v>
      </c>
      <c r="V22" s="96">
        <v>4821.58</v>
      </c>
      <c r="W22" s="96">
        <v>4821.58</v>
      </c>
      <c r="X22" s="96">
        <v>4821.58</v>
      </c>
      <c r="Y22" s="96">
        <v>4821.58</v>
      </c>
      <c r="Z22" s="96">
        <v>4821.58</v>
      </c>
      <c r="AA22" s="96">
        <v>4821.58</v>
      </c>
      <c r="AB22" s="96">
        <v>4821.58</v>
      </c>
      <c r="AC22" s="96">
        <v>4821.58</v>
      </c>
      <c r="AD22" s="96">
        <v>4821.58</v>
      </c>
      <c r="AE22" s="96">
        <v>4821.58</v>
      </c>
      <c r="AF22" s="96">
        <v>4821.58</v>
      </c>
      <c r="AG22" s="96">
        <v>4821.58</v>
      </c>
      <c r="AH22" s="96">
        <v>4821.58</v>
      </c>
      <c r="AI22" s="96">
        <v>4821.58</v>
      </c>
      <c r="AJ22" s="96">
        <v>4821.58</v>
      </c>
      <c r="AK22" s="96">
        <v>4821.58</v>
      </c>
      <c r="AL22" s="96">
        <v>4821.58</v>
      </c>
      <c r="AM22" s="96">
        <v>4821.58</v>
      </c>
      <c r="AN22" s="96">
        <v>4821.58</v>
      </c>
      <c r="AO22" s="96">
        <v>4821.58</v>
      </c>
      <c r="AP22" s="96">
        <v>4821.58</v>
      </c>
      <c r="AQ22" s="96">
        <v>4821.58</v>
      </c>
      <c r="AR22" s="96">
        <v>4821.58</v>
      </c>
      <c r="AS22" s="96">
        <v>4821.58</v>
      </c>
      <c r="AT22" s="96">
        <v>4821.58</v>
      </c>
      <c r="AU22" s="96">
        <v>4821.58</v>
      </c>
      <c r="AV22" s="96">
        <v>4821.58</v>
      </c>
      <c r="AW22" s="96">
        <v>4821.58</v>
      </c>
      <c r="AX22" s="96">
        <v>4821.58</v>
      </c>
      <c r="AY22" s="96">
        <v>4821.58</v>
      </c>
      <c r="AZ22" s="96">
        <v>4821.58</v>
      </c>
      <c r="BA22" s="96">
        <v>4821.58</v>
      </c>
      <c r="BB22" s="96">
        <v>4821.58</v>
      </c>
      <c r="BC22" s="96">
        <v>4821.58</v>
      </c>
      <c r="BD22" s="96">
        <v>4821.58</v>
      </c>
      <c r="BE22" s="96">
        <v>4821.58</v>
      </c>
      <c r="BF22" s="96">
        <v>4821.58</v>
      </c>
      <c r="BG22" s="96">
        <v>4821.58</v>
      </c>
      <c r="BH22" s="96">
        <v>4821.58</v>
      </c>
      <c r="BI22" s="96">
        <v>4821.58</v>
      </c>
      <c r="BJ22" s="96">
        <v>4821.58</v>
      </c>
      <c r="BK22" s="96">
        <v>4821.58</v>
      </c>
      <c r="BL22" s="96">
        <v>4821.58</v>
      </c>
      <c r="BM22" s="96">
        <v>4821.58</v>
      </c>
      <c r="BN22" s="96">
        <v>4821.58</v>
      </c>
      <c r="BO22" s="96">
        <v>4821.58</v>
      </c>
      <c r="BP22" s="96">
        <v>4821.58</v>
      </c>
      <c r="BQ22" s="96">
        <v>4821.58</v>
      </c>
      <c r="BR22" s="96">
        <v>4821.58</v>
      </c>
      <c r="BS22" s="96">
        <v>4821.58</v>
      </c>
      <c r="BT22" s="96">
        <v>4821.58</v>
      </c>
      <c r="BU22" s="96">
        <v>4821.58</v>
      </c>
      <c r="BV22" s="96">
        <v>4821.58</v>
      </c>
      <c r="BW22" s="96">
        <v>4821.58</v>
      </c>
      <c r="BX22" s="96">
        <v>4821.58</v>
      </c>
      <c r="BY22" s="96">
        <v>4821.58</v>
      </c>
      <c r="BZ22" s="96">
        <v>4821.58</v>
      </c>
      <c r="CA22" s="96">
        <v>4821.58</v>
      </c>
      <c r="CB22" s="96">
        <v>4821.58</v>
      </c>
      <c r="CC22" s="96">
        <v>4821.58</v>
      </c>
      <c r="CD22" s="96">
        <v>4821.58</v>
      </c>
      <c r="CE22" s="96">
        <v>4821.58</v>
      </c>
      <c r="CF22" s="96">
        <v>4821.58</v>
      </c>
      <c r="CG22" s="96">
        <v>4821.58</v>
      </c>
      <c r="CH22" s="96">
        <v>4821.58</v>
      </c>
      <c r="CI22" s="96">
        <v>4821.58</v>
      </c>
      <c r="CJ22" s="96">
        <v>4821.58</v>
      </c>
      <c r="CK22" s="96">
        <v>4821.58</v>
      </c>
      <c r="CL22" s="96">
        <v>4821.58</v>
      </c>
      <c r="CM22" s="96">
        <v>4821.58</v>
      </c>
      <c r="CN22" s="96">
        <v>4821.58</v>
      </c>
      <c r="CO22" s="96">
        <v>4821.58</v>
      </c>
      <c r="CP22" s="96">
        <v>4821.58</v>
      </c>
      <c r="CQ22" s="96">
        <v>4821.58</v>
      </c>
      <c r="CR22" s="96">
        <v>4821.58</v>
      </c>
      <c r="CS22" s="96">
        <v>4821.58</v>
      </c>
      <c r="CT22" s="96">
        <v>4821.58</v>
      </c>
      <c r="CU22" s="96">
        <v>4821.58</v>
      </c>
      <c r="CV22" s="96">
        <v>4821.58</v>
      </c>
      <c r="CW22" s="96">
        <v>4821.58</v>
      </c>
      <c r="CX22" s="96">
        <v>4821.58</v>
      </c>
      <c r="CY22" s="96">
        <v>4821.58</v>
      </c>
      <c r="CZ22" s="96">
        <v>4821.58</v>
      </c>
      <c r="DA22" s="96">
        <v>4821.58</v>
      </c>
      <c r="DB22" s="96">
        <v>4821.58</v>
      </c>
      <c r="DC22" s="96">
        <v>4821.58</v>
      </c>
      <c r="DD22" s="96">
        <v>4821.58</v>
      </c>
      <c r="DE22" s="96">
        <v>4821.58</v>
      </c>
      <c r="DF22" s="96">
        <v>4821.58</v>
      </c>
      <c r="DG22" s="96">
        <v>4821.58</v>
      </c>
      <c r="DH22" s="96">
        <v>4821.58</v>
      </c>
      <c r="DI22" s="96">
        <v>4821.58</v>
      </c>
      <c r="DJ22" s="96">
        <v>4821.83</v>
      </c>
      <c r="DK22" s="96">
        <v>0</v>
      </c>
      <c r="DL22" s="96">
        <v>0</v>
      </c>
      <c r="DM22" s="96">
        <v>0</v>
      </c>
      <c r="DN22" s="96">
        <v>0</v>
      </c>
      <c r="DO22" s="96">
        <v>0</v>
      </c>
      <c r="DP22" s="96">
        <v>0</v>
      </c>
      <c r="DQ22" s="96">
        <v>0</v>
      </c>
      <c r="DR22" s="96">
        <v>0</v>
      </c>
      <c r="DS22" s="96">
        <v>0</v>
      </c>
      <c r="DT22" s="96">
        <v>0</v>
      </c>
      <c r="DU22" s="96">
        <v>0</v>
      </c>
      <c r="DV22" s="96">
        <v>0</v>
      </c>
      <c r="DW22" s="96">
        <v>0</v>
      </c>
      <c r="DX22" s="96">
        <v>0</v>
      </c>
      <c r="DY22" s="96">
        <v>0</v>
      </c>
      <c r="DZ22" s="96">
        <v>0</v>
      </c>
      <c r="EA22" s="96">
        <v>0</v>
      </c>
      <c r="EB22" s="96">
        <v>0</v>
      </c>
      <c r="EC22" s="96">
        <v>0</v>
      </c>
      <c r="ED22" s="96">
        <v>0</v>
      </c>
      <c r="EE22" s="96">
        <v>0</v>
      </c>
      <c r="EF22" s="96">
        <v>0</v>
      </c>
      <c r="EG22" s="96">
        <v>0</v>
      </c>
      <c r="EH22" s="96">
        <v>0</v>
      </c>
      <c r="EI22" s="96">
        <v>0</v>
      </c>
      <c r="EJ22" s="96">
        <v>0</v>
      </c>
      <c r="EK22" s="96">
        <v>0</v>
      </c>
      <c r="EL22" s="96">
        <v>0</v>
      </c>
      <c r="EM22" s="96">
        <v>0</v>
      </c>
      <c r="EN22" s="96">
        <v>0</v>
      </c>
      <c r="EO22" s="96">
        <v>0</v>
      </c>
      <c r="EP22" s="96">
        <v>0</v>
      </c>
      <c r="EQ22" s="96">
        <v>0</v>
      </c>
      <c r="ER22" s="96">
        <v>0</v>
      </c>
      <c r="ES22" s="96">
        <v>0</v>
      </c>
      <c r="ET22" s="96">
        <v>0</v>
      </c>
      <c r="EU22" s="96">
        <v>0</v>
      </c>
      <c r="EV22" s="96">
        <v>0</v>
      </c>
      <c r="EW22" s="96">
        <v>0</v>
      </c>
      <c r="EX22" s="96">
        <v>0</v>
      </c>
      <c r="EY22" s="96">
        <v>0</v>
      </c>
      <c r="EZ22" s="96">
        <v>0</v>
      </c>
      <c r="FA22" s="96">
        <v>0</v>
      </c>
      <c r="FB22" s="96">
        <v>0</v>
      </c>
      <c r="FC22" s="96">
        <v>0</v>
      </c>
      <c r="FD22" s="96">
        <v>0</v>
      </c>
      <c r="FE22" s="96">
        <v>0</v>
      </c>
      <c r="FF22" s="96">
        <v>0</v>
      </c>
      <c r="FG22" s="96">
        <v>0</v>
      </c>
      <c r="FH22" s="96">
        <v>0</v>
      </c>
      <c r="FI22" s="96">
        <v>0</v>
      </c>
      <c r="FJ22" s="96">
        <v>0</v>
      </c>
      <c r="FK22" s="96">
        <v>0</v>
      </c>
      <c r="FL22" s="96">
        <v>0</v>
      </c>
      <c r="FM22" s="96">
        <v>0</v>
      </c>
      <c r="FN22" s="96">
        <v>0</v>
      </c>
      <c r="FO22" s="96">
        <v>0</v>
      </c>
      <c r="FP22" s="96">
        <v>0</v>
      </c>
      <c r="FQ22" s="96">
        <v>0</v>
      </c>
      <c r="FR22" s="96">
        <v>0</v>
      </c>
      <c r="FS22" s="96">
        <v>0</v>
      </c>
      <c r="FT22" s="96">
        <v>0</v>
      </c>
      <c r="FU22" s="96">
        <v>0</v>
      </c>
      <c r="FV22" s="96">
        <v>0</v>
      </c>
      <c r="FW22" s="96">
        <v>0</v>
      </c>
      <c r="FX22" s="96">
        <v>0</v>
      </c>
      <c r="FY22" s="96">
        <v>0</v>
      </c>
      <c r="FZ22" s="96">
        <v>0</v>
      </c>
      <c r="GA22" s="96">
        <v>0</v>
      </c>
      <c r="GB22" s="96">
        <v>0</v>
      </c>
      <c r="GC22" s="96">
        <v>0</v>
      </c>
      <c r="GD22" s="96">
        <v>0</v>
      </c>
      <c r="GE22" s="96">
        <v>0</v>
      </c>
      <c r="GF22" s="96">
        <v>0</v>
      </c>
      <c r="GG22" s="96">
        <v>0</v>
      </c>
      <c r="GH22" s="96">
        <v>0</v>
      </c>
      <c r="GI22" s="87">
        <v>135698</v>
      </c>
      <c r="GJ22" s="81"/>
      <c r="GK22" s="81"/>
    </row>
    <row r="23" spans="1:193">
      <c r="A23" s="87">
        <v>135615</v>
      </c>
      <c r="B23" s="87">
        <f>_xlfn.XLOOKUP(A23,[9]Planilha1!$L:$L,[9]Planilha1!$B:$B,,0)</f>
        <v>6398</v>
      </c>
      <c r="C23" s="87" t="s">
        <v>91</v>
      </c>
      <c r="D23" s="87" t="s">
        <v>166</v>
      </c>
      <c r="E23" s="91">
        <v>0.1003</v>
      </c>
      <c r="F23" s="87" t="s">
        <v>159</v>
      </c>
      <c r="G23" s="87" t="s">
        <v>160</v>
      </c>
      <c r="H23" s="95" t="str">
        <f>VLOOKUP(B23,Elegibilidade!A:I,9,0)</f>
        <v>Elegível</v>
      </c>
      <c r="I23" s="92">
        <v>148</v>
      </c>
      <c r="J23" s="88">
        <v>3690.51</v>
      </c>
      <c r="K23" s="88">
        <f t="shared" si="4"/>
        <v>311062.61743812112</v>
      </c>
      <c r="L23" s="88">
        <f t="shared" si="0"/>
        <v>314753.12743812113</v>
      </c>
      <c r="M23" s="87" t="s">
        <v>377</v>
      </c>
      <c r="N23" s="88">
        <f>VLOOKUP(M23,Base!A:B,2,0)*L23</f>
        <v>314753.12743812113</v>
      </c>
      <c r="O23" s="88">
        <f t="shared" si="1"/>
        <v>285107.20804771077</v>
      </c>
      <c r="P23" s="88">
        <f>Vendas!$J$1</f>
        <v>880.37366341237282</v>
      </c>
      <c r="Q23" s="137">
        <f>VLOOKUP(A23,[10]FluxoFuturo!$A:$Q,17,0)</f>
        <v>413.89</v>
      </c>
      <c r="R23" s="88">
        <f t="shared" si="2"/>
        <v>364377.85554974695</v>
      </c>
      <c r="S23" s="93">
        <f t="shared" si="3"/>
        <v>0.78244932754643293</v>
      </c>
      <c r="T23" s="96">
        <v>3593.49</v>
      </c>
      <c r="U23" s="96">
        <v>3593.49</v>
      </c>
      <c r="V23" s="96">
        <v>3593.49</v>
      </c>
      <c r="W23" s="96">
        <v>3593.49</v>
      </c>
      <c r="X23" s="96">
        <v>3593.49</v>
      </c>
      <c r="Y23" s="96">
        <v>3593.49</v>
      </c>
      <c r="Z23" s="96">
        <v>3593.49</v>
      </c>
      <c r="AA23" s="96">
        <v>3593.49</v>
      </c>
      <c r="AB23" s="96">
        <v>3593.49</v>
      </c>
      <c r="AC23" s="96">
        <v>3593.49</v>
      </c>
      <c r="AD23" s="96">
        <v>3593.49</v>
      </c>
      <c r="AE23" s="96">
        <v>3593.49</v>
      </c>
      <c r="AF23" s="96">
        <v>3593.49</v>
      </c>
      <c r="AG23" s="96">
        <v>3593.49</v>
      </c>
      <c r="AH23" s="96">
        <v>3593.49</v>
      </c>
      <c r="AI23" s="96">
        <v>3593.49</v>
      </c>
      <c r="AJ23" s="96">
        <v>3593.49</v>
      </c>
      <c r="AK23" s="96">
        <v>3593.49</v>
      </c>
      <c r="AL23" s="96">
        <v>3593.49</v>
      </c>
      <c r="AM23" s="96">
        <v>3593.49</v>
      </c>
      <c r="AN23" s="96">
        <v>3593.49</v>
      </c>
      <c r="AO23" s="96">
        <v>3593.49</v>
      </c>
      <c r="AP23" s="96">
        <v>3593.49</v>
      </c>
      <c r="AQ23" s="96">
        <v>3593.49</v>
      </c>
      <c r="AR23" s="96">
        <v>3593.49</v>
      </c>
      <c r="AS23" s="96">
        <v>3593.49</v>
      </c>
      <c r="AT23" s="96">
        <v>3593.49</v>
      </c>
      <c r="AU23" s="96">
        <v>3593.49</v>
      </c>
      <c r="AV23" s="96">
        <v>3593.49</v>
      </c>
      <c r="AW23" s="96">
        <v>3593.49</v>
      </c>
      <c r="AX23" s="96">
        <v>3593.49</v>
      </c>
      <c r="AY23" s="96">
        <v>3593.49</v>
      </c>
      <c r="AZ23" s="96">
        <v>3593.49</v>
      </c>
      <c r="BA23" s="96">
        <v>3593.49</v>
      </c>
      <c r="BB23" s="96">
        <v>3593.49</v>
      </c>
      <c r="BC23" s="96">
        <v>3593.49</v>
      </c>
      <c r="BD23" s="96">
        <v>3593.49</v>
      </c>
      <c r="BE23" s="96">
        <v>3593.49</v>
      </c>
      <c r="BF23" s="96">
        <v>3593.49</v>
      </c>
      <c r="BG23" s="96">
        <v>3593.49</v>
      </c>
      <c r="BH23" s="96">
        <v>3593.49</v>
      </c>
      <c r="BI23" s="96">
        <v>3593.49</v>
      </c>
      <c r="BJ23" s="96">
        <v>3593.49</v>
      </c>
      <c r="BK23" s="96">
        <v>3593.49</v>
      </c>
      <c r="BL23" s="96">
        <v>3593.49</v>
      </c>
      <c r="BM23" s="96">
        <v>3593.49</v>
      </c>
      <c r="BN23" s="96">
        <v>3593.49</v>
      </c>
      <c r="BO23" s="96">
        <v>3593.49</v>
      </c>
      <c r="BP23" s="96">
        <v>3593.49</v>
      </c>
      <c r="BQ23" s="96">
        <v>3593.49</v>
      </c>
      <c r="BR23" s="96">
        <v>3593.49</v>
      </c>
      <c r="BS23" s="96">
        <v>3593.49</v>
      </c>
      <c r="BT23" s="96">
        <v>3593.49</v>
      </c>
      <c r="BU23" s="96">
        <v>3593.49</v>
      </c>
      <c r="BV23" s="96">
        <v>3593.49</v>
      </c>
      <c r="BW23" s="96">
        <v>3593.49</v>
      </c>
      <c r="BX23" s="96">
        <v>3593.49</v>
      </c>
      <c r="BY23" s="96">
        <v>3593.49</v>
      </c>
      <c r="BZ23" s="96">
        <v>3593.49</v>
      </c>
      <c r="CA23" s="96">
        <v>3593.49</v>
      </c>
      <c r="CB23" s="96">
        <v>3593.49</v>
      </c>
      <c r="CC23" s="96">
        <v>3593.49</v>
      </c>
      <c r="CD23" s="96">
        <v>3593.49</v>
      </c>
      <c r="CE23" s="96">
        <v>3593.49</v>
      </c>
      <c r="CF23" s="96">
        <v>3593.49</v>
      </c>
      <c r="CG23" s="96">
        <v>3593.49</v>
      </c>
      <c r="CH23" s="96">
        <v>3593.49</v>
      </c>
      <c r="CI23" s="96">
        <v>3593.49</v>
      </c>
      <c r="CJ23" s="96">
        <v>3593.49</v>
      </c>
      <c r="CK23" s="96">
        <v>3593.49</v>
      </c>
      <c r="CL23" s="96">
        <v>3593.49</v>
      </c>
      <c r="CM23" s="96">
        <v>3593.49</v>
      </c>
      <c r="CN23" s="96">
        <v>3593.49</v>
      </c>
      <c r="CO23" s="96">
        <v>3593.49</v>
      </c>
      <c r="CP23" s="96">
        <v>3593.49</v>
      </c>
      <c r="CQ23" s="96">
        <v>3593.49</v>
      </c>
      <c r="CR23" s="96">
        <v>3593.49</v>
      </c>
      <c r="CS23" s="96">
        <v>3593.49</v>
      </c>
      <c r="CT23" s="96">
        <v>3593.49</v>
      </c>
      <c r="CU23" s="96">
        <v>3593.49</v>
      </c>
      <c r="CV23" s="96">
        <v>3593.49</v>
      </c>
      <c r="CW23" s="96">
        <v>3593.49</v>
      </c>
      <c r="CX23" s="96">
        <v>3593.49</v>
      </c>
      <c r="CY23" s="96">
        <v>3593.49</v>
      </c>
      <c r="CZ23" s="96">
        <v>3593.49</v>
      </c>
      <c r="DA23" s="96">
        <v>3593.49</v>
      </c>
      <c r="DB23" s="96">
        <v>3593.49</v>
      </c>
      <c r="DC23" s="96">
        <v>3593.49</v>
      </c>
      <c r="DD23" s="96">
        <v>3593.49</v>
      </c>
      <c r="DE23" s="96">
        <v>3593.49</v>
      </c>
      <c r="DF23" s="96">
        <v>3593.49</v>
      </c>
      <c r="DG23" s="96">
        <v>3593.49</v>
      </c>
      <c r="DH23" s="96">
        <v>3593.49</v>
      </c>
      <c r="DI23" s="96">
        <v>3593.49</v>
      </c>
      <c r="DJ23" s="96">
        <v>3593.49</v>
      </c>
      <c r="DK23" s="96">
        <v>3593.49</v>
      </c>
      <c r="DL23" s="96">
        <v>3593.49</v>
      </c>
      <c r="DM23" s="96">
        <v>3593.49</v>
      </c>
      <c r="DN23" s="96">
        <v>3593.49</v>
      </c>
      <c r="DO23" s="96">
        <v>3593.49</v>
      </c>
      <c r="DP23" s="96">
        <v>3593.49</v>
      </c>
      <c r="DQ23" s="96">
        <v>3593.49</v>
      </c>
      <c r="DR23" s="96">
        <v>3593.49</v>
      </c>
      <c r="DS23" s="96">
        <v>3593.49</v>
      </c>
      <c r="DT23" s="96">
        <v>3593.49</v>
      </c>
      <c r="DU23" s="96">
        <v>3593.49</v>
      </c>
      <c r="DV23" s="96">
        <v>3593.49</v>
      </c>
      <c r="DW23" s="96">
        <v>3593.49</v>
      </c>
      <c r="DX23" s="96">
        <v>3593.49</v>
      </c>
      <c r="DY23" s="96">
        <v>3593.49</v>
      </c>
      <c r="DZ23" s="96">
        <v>3593.49</v>
      </c>
      <c r="EA23" s="96">
        <v>3593.49</v>
      </c>
      <c r="EB23" s="96">
        <v>3593.49</v>
      </c>
      <c r="EC23" s="96">
        <v>3593.49</v>
      </c>
      <c r="ED23" s="96">
        <v>3593.49</v>
      </c>
      <c r="EE23" s="96">
        <v>3593.49</v>
      </c>
      <c r="EF23" s="96">
        <v>3593.49</v>
      </c>
      <c r="EG23" s="96">
        <v>3593.49</v>
      </c>
      <c r="EH23" s="96">
        <v>3593.49</v>
      </c>
      <c r="EI23" s="96">
        <v>3593.49</v>
      </c>
      <c r="EJ23" s="96">
        <v>3593.49</v>
      </c>
      <c r="EK23" s="96">
        <v>3593.49</v>
      </c>
      <c r="EL23" s="96">
        <v>3593.49</v>
      </c>
      <c r="EM23" s="96">
        <v>3593.49</v>
      </c>
      <c r="EN23" s="96">
        <v>3593.49</v>
      </c>
      <c r="EO23" s="96">
        <v>3593.49</v>
      </c>
      <c r="EP23" s="96">
        <v>3593.49</v>
      </c>
      <c r="EQ23" s="96">
        <v>3593.49</v>
      </c>
      <c r="ER23" s="96">
        <v>3593.49</v>
      </c>
      <c r="ES23" s="96">
        <v>3593.49</v>
      </c>
      <c r="ET23" s="96">
        <v>3593.49</v>
      </c>
      <c r="EU23" s="96">
        <v>3593.49</v>
      </c>
      <c r="EV23" s="96">
        <v>3593.49</v>
      </c>
      <c r="EW23" s="96">
        <v>3593.49</v>
      </c>
      <c r="EX23" s="96">
        <v>3593.49</v>
      </c>
      <c r="EY23" s="96">
        <v>3593.49</v>
      </c>
      <c r="EZ23" s="96">
        <v>3593.49</v>
      </c>
      <c r="FA23" s="96">
        <v>3593.49</v>
      </c>
      <c r="FB23" s="96">
        <v>3593.49</v>
      </c>
      <c r="FC23" s="96">
        <v>3593.49</v>
      </c>
      <c r="FD23" s="96">
        <v>3593.49</v>
      </c>
      <c r="FE23" s="96">
        <v>3593.49</v>
      </c>
      <c r="FF23" s="96">
        <v>3593.49</v>
      </c>
      <c r="FG23" s="96">
        <v>3593.49</v>
      </c>
      <c r="FH23" s="96">
        <v>3593.49</v>
      </c>
      <c r="FI23" s="96">
        <v>3593.49</v>
      </c>
      <c r="FJ23" s="96">
        <v>3593.49</v>
      </c>
      <c r="FK23" s="96">
        <v>3593.19</v>
      </c>
      <c r="FL23" s="96">
        <v>0</v>
      </c>
      <c r="FM23" s="96">
        <v>0</v>
      </c>
      <c r="FN23" s="96">
        <v>0</v>
      </c>
      <c r="FO23" s="96">
        <v>0</v>
      </c>
      <c r="FP23" s="96">
        <v>0</v>
      </c>
      <c r="FQ23" s="96">
        <v>0</v>
      </c>
      <c r="FR23" s="96">
        <v>0</v>
      </c>
      <c r="FS23" s="96">
        <v>0</v>
      </c>
      <c r="FT23" s="96">
        <v>0</v>
      </c>
      <c r="FU23" s="96">
        <v>0</v>
      </c>
      <c r="FV23" s="96">
        <v>0</v>
      </c>
      <c r="FW23" s="96">
        <v>0</v>
      </c>
      <c r="FX23" s="96">
        <v>0</v>
      </c>
      <c r="FY23" s="96">
        <v>0</v>
      </c>
      <c r="FZ23" s="96">
        <v>0</v>
      </c>
      <c r="GA23" s="96">
        <v>0</v>
      </c>
      <c r="GB23" s="96">
        <v>0</v>
      </c>
      <c r="GC23" s="96">
        <v>0</v>
      </c>
      <c r="GD23" s="96">
        <v>0</v>
      </c>
      <c r="GE23" s="96">
        <v>0</v>
      </c>
      <c r="GF23" s="96">
        <v>0</v>
      </c>
      <c r="GG23" s="96">
        <v>0</v>
      </c>
      <c r="GH23" s="96">
        <v>0</v>
      </c>
      <c r="GI23" s="87">
        <v>135615</v>
      </c>
      <c r="GJ23" s="81"/>
      <c r="GK23" s="81"/>
    </row>
    <row r="24" spans="1:193">
      <c r="A24" s="87">
        <v>135634</v>
      </c>
      <c r="B24" s="87">
        <f>_xlfn.XLOOKUP(A24,[9]Planilha1!$L:$L,[9]Planilha1!$B:$B,,0)</f>
        <v>6427</v>
      </c>
      <c r="C24" s="87" t="s">
        <v>200</v>
      </c>
      <c r="D24" s="87" t="s">
        <v>201</v>
      </c>
      <c r="E24" s="91">
        <v>0.1003</v>
      </c>
      <c r="F24" s="87" t="s">
        <v>159</v>
      </c>
      <c r="G24" s="87" t="s">
        <v>160</v>
      </c>
      <c r="H24" s="95" t="str">
        <f>VLOOKUP(B24,Elegibilidade!A:I,9,0)</f>
        <v>Elegível</v>
      </c>
      <c r="I24" s="92">
        <v>148</v>
      </c>
      <c r="J24" s="88">
        <v>0</v>
      </c>
      <c r="K24" s="88">
        <f t="shared" si="4"/>
        <v>314506.50516398932</v>
      </c>
      <c r="L24" s="88">
        <f t="shared" si="0"/>
        <v>314506.50516398932</v>
      </c>
      <c r="M24" s="87" t="s">
        <v>162</v>
      </c>
      <c r="N24" s="88">
        <f>VLOOKUP(M24,Base!A:B,2,0)*L24</f>
        <v>314506.50516398932</v>
      </c>
      <c r="O24" s="88">
        <f t="shared" si="1"/>
        <v>288301.94285771204</v>
      </c>
      <c r="P24" s="88">
        <f>Vendas!$J$1</f>
        <v>880.37366341237282</v>
      </c>
      <c r="Q24" s="137">
        <f>VLOOKUP(A24,[10]FluxoFuturo!$A:$Q,17,0)</f>
        <v>377.26</v>
      </c>
      <c r="R24" s="88">
        <f t="shared" si="2"/>
        <v>332129.76825895178</v>
      </c>
      <c r="S24" s="93">
        <f t="shared" si="3"/>
        <v>0.8680400566592138</v>
      </c>
      <c r="T24" s="96">
        <v>2546.35</v>
      </c>
      <c r="U24" s="96">
        <v>2546.35</v>
      </c>
      <c r="V24" s="96">
        <v>2546.35</v>
      </c>
      <c r="W24" s="96">
        <v>2546.35</v>
      </c>
      <c r="X24" s="96">
        <v>2546.35</v>
      </c>
      <c r="Y24" s="96">
        <v>2546.35</v>
      </c>
      <c r="Z24" s="96">
        <v>2546.35</v>
      </c>
      <c r="AA24" s="96">
        <v>2546.35</v>
      </c>
      <c r="AB24" s="96">
        <v>2546.35</v>
      </c>
      <c r="AC24" s="96">
        <v>2546.35</v>
      </c>
      <c r="AD24" s="96">
        <v>16939.759999999998</v>
      </c>
      <c r="AE24" s="96">
        <v>2546.35</v>
      </c>
      <c r="AF24" s="96">
        <v>2546.35</v>
      </c>
      <c r="AG24" s="96">
        <v>2546.35</v>
      </c>
      <c r="AH24" s="96">
        <v>2546.35</v>
      </c>
      <c r="AI24" s="96">
        <v>2546.35</v>
      </c>
      <c r="AJ24" s="96">
        <v>2546.35</v>
      </c>
      <c r="AK24" s="96">
        <v>2546.35</v>
      </c>
      <c r="AL24" s="96">
        <v>2546.35</v>
      </c>
      <c r="AM24" s="96">
        <v>2546.35</v>
      </c>
      <c r="AN24" s="96">
        <v>2546.35</v>
      </c>
      <c r="AO24" s="96">
        <v>2546.35</v>
      </c>
      <c r="AP24" s="96">
        <v>16939.759999999998</v>
      </c>
      <c r="AQ24" s="96">
        <v>2546.35</v>
      </c>
      <c r="AR24" s="96">
        <v>2546.35</v>
      </c>
      <c r="AS24" s="96">
        <v>2546.35</v>
      </c>
      <c r="AT24" s="96">
        <v>2546.35</v>
      </c>
      <c r="AU24" s="96">
        <v>2546.35</v>
      </c>
      <c r="AV24" s="96">
        <v>2546.35</v>
      </c>
      <c r="AW24" s="96">
        <v>2546.35</v>
      </c>
      <c r="AX24" s="96">
        <v>2546.35</v>
      </c>
      <c r="AY24" s="96">
        <v>2546.35</v>
      </c>
      <c r="AZ24" s="96">
        <v>2546.35</v>
      </c>
      <c r="BA24" s="96">
        <v>2546.35</v>
      </c>
      <c r="BB24" s="96">
        <v>16939.759999999998</v>
      </c>
      <c r="BC24" s="96">
        <v>2546.35</v>
      </c>
      <c r="BD24" s="96">
        <v>2546.35</v>
      </c>
      <c r="BE24" s="96">
        <v>2546.35</v>
      </c>
      <c r="BF24" s="96">
        <v>2546.35</v>
      </c>
      <c r="BG24" s="96">
        <v>2546.35</v>
      </c>
      <c r="BH24" s="96">
        <v>2546.35</v>
      </c>
      <c r="BI24" s="96">
        <v>2546.35</v>
      </c>
      <c r="BJ24" s="96">
        <v>2546.35</v>
      </c>
      <c r="BK24" s="96">
        <v>2546.35</v>
      </c>
      <c r="BL24" s="96">
        <v>2546.35</v>
      </c>
      <c r="BM24" s="96">
        <v>2546.35</v>
      </c>
      <c r="BN24" s="96">
        <v>16939.759999999998</v>
      </c>
      <c r="BO24" s="96">
        <v>2546.35</v>
      </c>
      <c r="BP24" s="96">
        <v>2546.35</v>
      </c>
      <c r="BQ24" s="96">
        <v>2546.35</v>
      </c>
      <c r="BR24" s="96">
        <v>2546.35</v>
      </c>
      <c r="BS24" s="96">
        <v>2546.35</v>
      </c>
      <c r="BT24" s="96">
        <v>2546.35</v>
      </c>
      <c r="BU24" s="96">
        <v>2546.35</v>
      </c>
      <c r="BV24" s="96">
        <v>2546.35</v>
      </c>
      <c r="BW24" s="96">
        <v>2546.35</v>
      </c>
      <c r="BX24" s="96">
        <v>2546.35</v>
      </c>
      <c r="BY24" s="96">
        <v>2546.35</v>
      </c>
      <c r="BZ24" s="96">
        <v>16939.759999999998</v>
      </c>
      <c r="CA24" s="96">
        <v>2546.35</v>
      </c>
      <c r="CB24" s="96">
        <v>2546.35</v>
      </c>
      <c r="CC24" s="96">
        <v>2546.35</v>
      </c>
      <c r="CD24" s="96">
        <v>2546.35</v>
      </c>
      <c r="CE24" s="96">
        <v>2546.35</v>
      </c>
      <c r="CF24" s="96">
        <v>2546.35</v>
      </c>
      <c r="CG24" s="96">
        <v>2546.35</v>
      </c>
      <c r="CH24" s="96">
        <v>2546.35</v>
      </c>
      <c r="CI24" s="96">
        <v>2546.35</v>
      </c>
      <c r="CJ24" s="96">
        <v>2546.35</v>
      </c>
      <c r="CK24" s="96">
        <v>2546.35</v>
      </c>
      <c r="CL24" s="96">
        <v>16939.759999999998</v>
      </c>
      <c r="CM24" s="96">
        <v>2546.35</v>
      </c>
      <c r="CN24" s="96">
        <v>2546.35</v>
      </c>
      <c r="CO24" s="96">
        <v>2546.35</v>
      </c>
      <c r="CP24" s="96">
        <v>2546.35</v>
      </c>
      <c r="CQ24" s="96">
        <v>2546.35</v>
      </c>
      <c r="CR24" s="96">
        <v>2546.35</v>
      </c>
      <c r="CS24" s="96">
        <v>2546.35</v>
      </c>
      <c r="CT24" s="96">
        <v>2546.35</v>
      </c>
      <c r="CU24" s="96">
        <v>2546.35</v>
      </c>
      <c r="CV24" s="96">
        <v>2546.35</v>
      </c>
      <c r="CW24" s="96">
        <v>2546.35</v>
      </c>
      <c r="CX24" s="96">
        <v>16939.759999999998</v>
      </c>
      <c r="CY24" s="96">
        <v>2546.35</v>
      </c>
      <c r="CZ24" s="96">
        <v>2546.35</v>
      </c>
      <c r="DA24" s="96">
        <v>2546.35</v>
      </c>
      <c r="DB24" s="96">
        <v>2546.35</v>
      </c>
      <c r="DC24" s="96">
        <v>2546.35</v>
      </c>
      <c r="DD24" s="96">
        <v>2546.35</v>
      </c>
      <c r="DE24" s="96">
        <v>2546.35</v>
      </c>
      <c r="DF24" s="96">
        <v>2546.35</v>
      </c>
      <c r="DG24" s="96">
        <v>2546.35</v>
      </c>
      <c r="DH24" s="96">
        <v>2546.35</v>
      </c>
      <c r="DI24" s="96">
        <v>2546.35</v>
      </c>
      <c r="DJ24" s="96">
        <v>16939.759999999998</v>
      </c>
      <c r="DK24" s="96">
        <v>2546.35</v>
      </c>
      <c r="DL24" s="96">
        <v>2546.35</v>
      </c>
      <c r="DM24" s="96">
        <v>2546.35</v>
      </c>
      <c r="DN24" s="96">
        <v>2546.35</v>
      </c>
      <c r="DO24" s="96">
        <v>2546.35</v>
      </c>
      <c r="DP24" s="96">
        <v>2546.35</v>
      </c>
      <c r="DQ24" s="96">
        <v>2546.35</v>
      </c>
      <c r="DR24" s="96">
        <v>2546.35</v>
      </c>
      <c r="DS24" s="96">
        <v>2546.35</v>
      </c>
      <c r="DT24" s="96">
        <v>2546.35</v>
      </c>
      <c r="DU24" s="96">
        <v>2546.35</v>
      </c>
      <c r="DV24" s="96">
        <v>16939.759999999998</v>
      </c>
      <c r="DW24" s="96">
        <v>2546.35</v>
      </c>
      <c r="DX24" s="96">
        <v>2546.35</v>
      </c>
      <c r="DY24" s="96">
        <v>2546.35</v>
      </c>
      <c r="DZ24" s="96">
        <v>2546.35</v>
      </c>
      <c r="EA24" s="96">
        <v>2546.35</v>
      </c>
      <c r="EB24" s="96">
        <v>2546.35</v>
      </c>
      <c r="EC24" s="96">
        <v>2546.35</v>
      </c>
      <c r="ED24" s="96">
        <v>2546.35</v>
      </c>
      <c r="EE24" s="96">
        <v>2546.35</v>
      </c>
      <c r="EF24" s="96">
        <v>2546.35</v>
      </c>
      <c r="EG24" s="96">
        <v>2546.35</v>
      </c>
      <c r="EH24" s="96">
        <v>16939.759999999998</v>
      </c>
      <c r="EI24" s="96">
        <v>2546.35</v>
      </c>
      <c r="EJ24" s="96">
        <v>2546.35</v>
      </c>
      <c r="EK24" s="96">
        <v>2546.35</v>
      </c>
      <c r="EL24" s="96">
        <v>2546.35</v>
      </c>
      <c r="EM24" s="96">
        <v>2546.35</v>
      </c>
      <c r="EN24" s="96">
        <v>2546.35</v>
      </c>
      <c r="EO24" s="96">
        <v>2546.35</v>
      </c>
      <c r="EP24" s="96">
        <v>2546.35</v>
      </c>
      <c r="EQ24" s="96">
        <v>2546.35</v>
      </c>
      <c r="ER24" s="96">
        <v>2546.35</v>
      </c>
      <c r="ES24" s="96">
        <v>2546.35</v>
      </c>
      <c r="ET24" s="96">
        <v>16939.759999999998</v>
      </c>
      <c r="EU24" s="96">
        <v>2546.35</v>
      </c>
      <c r="EV24" s="96">
        <v>2546.35</v>
      </c>
      <c r="EW24" s="96">
        <v>2546.35</v>
      </c>
      <c r="EX24" s="96">
        <v>2546.35</v>
      </c>
      <c r="EY24" s="96">
        <v>2546.35</v>
      </c>
      <c r="EZ24" s="96">
        <v>2546.35</v>
      </c>
      <c r="FA24" s="96">
        <v>2546.35</v>
      </c>
      <c r="FB24" s="96">
        <v>2546.35</v>
      </c>
      <c r="FC24" s="96">
        <v>2546.35</v>
      </c>
      <c r="FD24" s="96">
        <v>2546.35</v>
      </c>
      <c r="FE24" s="96">
        <v>2546.35</v>
      </c>
      <c r="FF24" s="96">
        <v>2546.35</v>
      </c>
      <c r="FG24" s="96">
        <v>2546.35</v>
      </c>
      <c r="FH24" s="96">
        <v>2546.35</v>
      </c>
      <c r="FI24" s="96">
        <v>2546.35</v>
      </c>
      <c r="FJ24" s="96">
        <v>2546.35</v>
      </c>
      <c r="FK24" s="96">
        <v>2546.35</v>
      </c>
      <c r="FL24" s="96">
        <v>0</v>
      </c>
      <c r="FM24" s="96">
        <v>0</v>
      </c>
      <c r="FN24" s="96">
        <v>0</v>
      </c>
      <c r="FO24" s="96">
        <v>0</v>
      </c>
      <c r="FP24" s="96">
        <v>0</v>
      </c>
      <c r="FQ24" s="96">
        <v>0</v>
      </c>
      <c r="FR24" s="96">
        <v>0</v>
      </c>
      <c r="FS24" s="96">
        <v>0</v>
      </c>
      <c r="FT24" s="96">
        <v>0</v>
      </c>
      <c r="FU24" s="96">
        <v>0</v>
      </c>
      <c r="FV24" s="96">
        <v>0</v>
      </c>
      <c r="FW24" s="96">
        <v>0</v>
      </c>
      <c r="FX24" s="96">
        <v>0</v>
      </c>
      <c r="FY24" s="96">
        <v>0</v>
      </c>
      <c r="FZ24" s="96">
        <v>0</v>
      </c>
      <c r="GA24" s="96">
        <v>0</v>
      </c>
      <c r="GB24" s="96">
        <v>0</v>
      </c>
      <c r="GC24" s="96">
        <v>0</v>
      </c>
      <c r="GD24" s="96">
        <v>0</v>
      </c>
      <c r="GE24" s="96">
        <v>0</v>
      </c>
      <c r="GF24" s="96">
        <v>0</v>
      </c>
      <c r="GG24" s="96">
        <v>0</v>
      </c>
      <c r="GH24" s="96">
        <v>0</v>
      </c>
      <c r="GI24" s="87">
        <v>135634</v>
      </c>
      <c r="GJ24" s="81"/>
      <c r="GK24" s="81"/>
    </row>
    <row r="25" spans="1:193">
      <c r="A25" s="87">
        <v>135689</v>
      </c>
      <c r="B25" s="87">
        <f>_xlfn.XLOOKUP(A25,[9]Planilha1!$L:$L,[9]Planilha1!$B:$B,,0)</f>
        <v>6368</v>
      </c>
      <c r="C25" s="87" t="s">
        <v>251</v>
      </c>
      <c r="D25" s="87" t="s">
        <v>252</v>
      </c>
      <c r="E25" s="91">
        <v>0.1003</v>
      </c>
      <c r="F25" s="87" t="s">
        <v>159</v>
      </c>
      <c r="G25" s="87" t="s">
        <v>160</v>
      </c>
      <c r="H25" s="95" t="str">
        <f>VLOOKUP(B25,Elegibilidade!A:I,9,0)</f>
        <v>Elegível</v>
      </c>
      <c r="I25" s="92">
        <v>85</v>
      </c>
      <c r="J25" s="88">
        <v>0</v>
      </c>
      <c r="K25" s="88">
        <f t="shared" si="4"/>
        <v>314081.47908389108</v>
      </c>
      <c r="L25" s="88">
        <f t="shared" si="0"/>
        <v>314081.47908389108</v>
      </c>
      <c r="M25" s="87" t="s">
        <v>162</v>
      </c>
      <c r="N25" s="88">
        <f>VLOOKUP(M25,Base!A:B,2,0)*L25</f>
        <v>314081.47908389108</v>
      </c>
      <c r="O25" s="88">
        <f t="shared" si="1"/>
        <v>297036.30498732824</v>
      </c>
      <c r="P25" s="88">
        <f>Vendas!$J$1</f>
        <v>880.37366341237282</v>
      </c>
      <c r="Q25" s="137">
        <f>VLOOKUP(A25,[10]FluxoFuturo!$A:$Q,17,0)</f>
        <v>432.98</v>
      </c>
      <c r="R25" s="88">
        <f t="shared" si="2"/>
        <v>381184.18878428917</v>
      </c>
      <c r="S25" s="93">
        <f t="shared" si="3"/>
        <v>0.77924613278075938</v>
      </c>
      <c r="T25" s="96">
        <v>5106.91</v>
      </c>
      <c r="U25" s="96">
        <v>5106.91</v>
      </c>
      <c r="V25" s="96">
        <v>5106.91</v>
      </c>
      <c r="W25" s="96">
        <v>5106.91</v>
      </c>
      <c r="X25" s="96">
        <v>5106.91</v>
      </c>
      <c r="Y25" s="96">
        <v>5106.91</v>
      </c>
      <c r="Z25" s="96">
        <v>5106.91</v>
      </c>
      <c r="AA25" s="96">
        <v>5106.91</v>
      </c>
      <c r="AB25" s="96">
        <v>5106.91</v>
      </c>
      <c r="AC25" s="96">
        <v>5106.91</v>
      </c>
      <c r="AD25" s="96">
        <v>5106.91</v>
      </c>
      <c r="AE25" s="96">
        <v>5106.91</v>
      </c>
      <c r="AF25" s="96">
        <v>5106.91</v>
      </c>
      <c r="AG25" s="96">
        <v>5106.91</v>
      </c>
      <c r="AH25" s="96">
        <v>5106.91</v>
      </c>
      <c r="AI25" s="96">
        <v>5106.91</v>
      </c>
      <c r="AJ25" s="96">
        <v>5106.91</v>
      </c>
      <c r="AK25" s="96">
        <v>5106.91</v>
      </c>
      <c r="AL25" s="96">
        <v>5106.91</v>
      </c>
      <c r="AM25" s="96">
        <v>5106.91</v>
      </c>
      <c r="AN25" s="96">
        <v>5106.91</v>
      </c>
      <c r="AO25" s="96">
        <v>5106.91</v>
      </c>
      <c r="AP25" s="96">
        <v>5106.91</v>
      </c>
      <c r="AQ25" s="96">
        <v>5106.91</v>
      </c>
      <c r="AR25" s="96">
        <v>5106.91</v>
      </c>
      <c r="AS25" s="96">
        <v>5106.91</v>
      </c>
      <c r="AT25" s="96">
        <v>5106.91</v>
      </c>
      <c r="AU25" s="96">
        <v>5106.91</v>
      </c>
      <c r="AV25" s="96">
        <v>5106.91</v>
      </c>
      <c r="AW25" s="96">
        <v>5106.91</v>
      </c>
      <c r="AX25" s="96">
        <v>5106.91</v>
      </c>
      <c r="AY25" s="96">
        <v>5106.91</v>
      </c>
      <c r="AZ25" s="96">
        <v>5106.91</v>
      </c>
      <c r="BA25" s="96">
        <v>5106.91</v>
      </c>
      <c r="BB25" s="96">
        <v>5106.91</v>
      </c>
      <c r="BC25" s="96">
        <v>5106.91</v>
      </c>
      <c r="BD25" s="96">
        <v>5106.91</v>
      </c>
      <c r="BE25" s="96">
        <v>5106.91</v>
      </c>
      <c r="BF25" s="96">
        <v>5106.91</v>
      </c>
      <c r="BG25" s="96">
        <v>5106.91</v>
      </c>
      <c r="BH25" s="96">
        <v>5106.91</v>
      </c>
      <c r="BI25" s="96">
        <v>5106.91</v>
      </c>
      <c r="BJ25" s="96">
        <v>5106.91</v>
      </c>
      <c r="BK25" s="96">
        <v>5106.91</v>
      </c>
      <c r="BL25" s="96">
        <v>5106.91</v>
      </c>
      <c r="BM25" s="96">
        <v>5106.91</v>
      </c>
      <c r="BN25" s="96">
        <v>5106.91</v>
      </c>
      <c r="BO25" s="96">
        <v>5106.91</v>
      </c>
      <c r="BP25" s="96">
        <v>5106.91</v>
      </c>
      <c r="BQ25" s="96">
        <v>5106.91</v>
      </c>
      <c r="BR25" s="96">
        <v>5106.91</v>
      </c>
      <c r="BS25" s="96">
        <v>5106.91</v>
      </c>
      <c r="BT25" s="96">
        <v>5106.91</v>
      </c>
      <c r="BU25" s="96">
        <v>5106.91</v>
      </c>
      <c r="BV25" s="96">
        <v>5106.91</v>
      </c>
      <c r="BW25" s="96">
        <v>5106.91</v>
      </c>
      <c r="BX25" s="96">
        <v>5106.91</v>
      </c>
      <c r="BY25" s="96">
        <v>5106.91</v>
      </c>
      <c r="BZ25" s="96">
        <v>5106.91</v>
      </c>
      <c r="CA25" s="96">
        <v>5106.91</v>
      </c>
      <c r="CB25" s="96">
        <v>5106.91</v>
      </c>
      <c r="CC25" s="96">
        <v>5106.91</v>
      </c>
      <c r="CD25" s="96">
        <v>5106.91</v>
      </c>
      <c r="CE25" s="96">
        <v>5106.91</v>
      </c>
      <c r="CF25" s="96">
        <v>5106.91</v>
      </c>
      <c r="CG25" s="96">
        <v>5106.91</v>
      </c>
      <c r="CH25" s="96">
        <v>5106.91</v>
      </c>
      <c r="CI25" s="96">
        <v>5106.91</v>
      </c>
      <c r="CJ25" s="96">
        <v>5106.91</v>
      </c>
      <c r="CK25" s="96">
        <v>5106.91</v>
      </c>
      <c r="CL25" s="96">
        <v>5106.91</v>
      </c>
      <c r="CM25" s="96">
        <v>5106.91</v>
      </c>
      <c r="CN25" s="96">
        <v>5106.91</v>
      </c>
      <c r="CO25" s="96">
        <v>5106.91</v>
      </c>
      <c r="CP25" s="96">
        <v>5106.91</v>
      </c>
      <c r="CQ25" s="96">
        <v>5106.91</v>
      </c>
      <c r="CR25" s="96">
        <v>5106.91</v>
      </c>
      <c r="CS25" s="96">
        <v>5106.91</v>
      </c>
      <c r="CT25" s="96">
        <v>5106.91</v>
      </c>
      <c r="CU25" s="96">
        <v>5106.91</v>
      </c>
      <c r="CV25" s="96">
        <v>5106.91</v>
      </c>
      <c r="CW25" s="96">
        <v>5106.91</v>
      </c>
      <c r="CX25" s="96">
        <v>5106.91</v>
      </c>
      <c r="CY25" s="96">
        <v>5106.91</v>
      </c>
      <c r="CZ25" s="96">
        <v>5106.59</v>
      </c>
      <c r="DA25" s="96">
        <v>0</v>
      </c>
      <c r="DB25" s="96">
        <v>0</v>
      </c>
      <c r="DC25" s="96">
        <v>0</v>
      </c>
      <c r="DD25" s="96">
        <v>0</v>
      </c>
      <c r="DE25" s="96">
        <v>0</v>
      </c>
      <c r="DF25" s="96">
        <v>0</v>
      </c>
      <c r="DG25" s="96">
        <v>0</v>
      </c>
      <c r="DH25" s="96">
        <v>0</v>
      </c>
      <c r="DI25" s="96">
        <v>0</v>
      </c>
      <c r="DJ25" s="96">
        <v>0</v>
      </c>
      <c r="DK25" s="96">
        <v>0</v>
      </c>
      <c r="DL25" s="96">
        <v>0</v>
      </c>
      <c r="DM25" s="96">
        <v>0</v>
      </c>
      <c r="DN25" s="96">
        <v>0</v>
      </c>
      <c r="DO25" s="96">
        <v>0</v>
      </c>
      <c r="DP25" s="96">
        <v>0</v>
      </c>
      <c r="DQ25" s="96">
        <v>0</v>
      </c>
      <c r="DR25" s="96">
        <v>0</v>
      </c>
      <c r="DS25" s="96">
        <v>0</v>
      </c>
      <c r="DT25" s="96">
        <v>0</v>
      </c>
      <c r="DU25" s="96">
        <v>0</v>
      </c>
      <c r="DV25" s="96">
        <v>0</v>
      </c>
      <c r="DW25" s="96">
        <v>0</v>
      </c>
      <c r="DX25" s="96">
        <v>0</v>
      </c>
      <c r="DY25" s="96">
        <v>0</v>
      </c>
      <c r="DZ25" s="96">
        <v>0</v>
      </c>
      <c r="EA25" s="96">
        <v>0</v>
      </c>
      <c r="EB25" s="96">
        <v>0</v>
      </c>
      <c r="EC25" s="96">
        <v>0</v>
      </c>
      <c r="ED25" s="96">
        <v>0</v>
      </c>
      <c r="EE25" s="96">
        <v>0</v>
      </c>
      <c r="EF25" s="96">
        <v>0</v>
      </c>
      <c r="EG25" s="96">
        <v>0</v>
      </c>
      <c r="EH25" s="96">
        <v>0</v>
      </c>
      <c r="EI25" s="96">
        <v>0</v>
      </c>
      <c r="EJ25" s="96">
        <v>0</v>
      </c>
      <c r="EK25" s="96">
        <v>0</v>
      </c>
      <c r="EL25" s="96">
        <v>0</v>
      </c>
      <c r="EM25" s="96">
        <v>0</v>
      </c>
      <c r="EN25" s="96">
        <v>0</v>
      </c>
      <c r="EO25" s="96">
        <v>0</v>
      </c>
      <c r="EP25" s="96">
        <v>0</v>
      </c>
      <c r="EQ25" s="96">
        <v>0</v>
      </c>
      <c r="ER25" s="96">
        <v>0</v>
      </c>
      <c r="ES25" s="96">
        <v>0</v>
      </c>
      <c r="ET25" s="96">
        <v>0</v>
      </c>
      <c r="EU25" s="96">
        <v>0</v>
      </c>
      <c r="EV25" s="96">
        <v>0</v>
      </c>
      <c r="EW25" s="96">
        <v>0</v>
      </c>
      <c r="EX25" s="96">
        <v>0</v>
      </c>
      <c r="EY25" s="96">
        <v>0</v>
      </c>
      <c r="EZ25" s="96">
        <v>0</v>
      </c>
      <c r="FA25" s="96">
        <v>0</v>
      </c>
      <c r="FB25" s="96">
        <v>0</v>
      </c>
      <c r="FC25" s="96">
        <v>0</v>
      </c>
      <c r="FD25" s="96">
        <v>0</v>
      </c>
      <c r="FE25" s="96">
        <v>0</v>
      </c>
      <c r="FF25" s="96">
        <v>0</v>
      </c>
      <c r="FG25" s="96">
        <v>0</v>
      </c>
      <c r="FH25" s="96">
        <v>0</v>
      </c>
      <c r="FI25" s="96">
        <v>0</v>
      </c>
      <c r="FJ25" s="96">
        <v>0</v>
      </c>
      <c r="FK25" s="96">
        <v>0</v>
      </c>
      <c r="FL25" s="96">
        <v>0</v>
      </c>
      <c r="FM25" s="96">
        <v>0</v>
      </c>
      <c r="FN25" s="96">
        <v>0</v>
      </c>
      <c r="FO25" s="96">
        <v>0</v>
      </c>
      <c r="FP25" s="96">
        <v>0</v>
      </c>
      <c r="FQ25" s="96">
        <v>0</v>
      </c>
      <c r="FR25" s="96">
        <v>0</v>
      </c>
      <c r="FS25" s="96">
        <v>0</v>
      </c>
      <c r="FT25" s="96">
        <v>0</v>
      </c>
      <c r="FU25" s="96">
        <v>0</v>
      </c>
      <c r="FV25" s="96">
        <v>0</v>
      </c>
      <c r="FW25" s="96">
        <v>0</v>
      </c>
      <c r="FX25" s="96">
        <v>0</v>
      </c>
      <c r="FY25" s="96">
        <v>0</v>
      </c>
      <c r="FZ25" s="96">
        <v>0</v>
      </c>
      <c r="GA25" s="96">
        <v>0</v>
      </c>
      <c r="GB25" s="96">
        <v>0</v>
      </c>
      <c r="GC25" s="96">
        <v>0</v>
      </c>
      <c r="GD25" s="96">
        <v>0</v>
      </c>
      <c r="GE25" s="96">
        <v>0</v>
      </c>
      <c r="GF25" s="96">
        <v>0</v>
      </c>
      <c r="GG25" s="96">
        <v>0</v>
      </c>
      <c r="GH25" s="96">
        <v>0</v>
      </c>
      <c r="GI25" s="87">
        <v>135689</v>
      </c>
      <c r="GJ25" s="81"/>
      <c r="GK25" s="81"/>
    </row>
    <row r="26" spans="1:193">
      <c r="A26" s="87">
        <v>135648</v>
      </c>
      <c r="B26" s="87">
        <f>_xlfn.XLOOKUP(A26,[9]Planilha1!$L:$L,[9]Planilha1!$B:$B,,0)</f>
        <v>6442</v>
      </c>
      <c r="C26" s="87" t="s">
        <v>261</v>
      </c>
      <c r="D26" s="87" t="s">
        <v>262</v>
      </c>
      <c r="E26" s="91">
        <v>0.1003</v>
      </c>
      <c r="F26" s="87" t="s">
        <v>159</v>
      </c>
      <c r="G26" s="87" t="s">
        <v>160</v>
      </c>
      <c r="H26" s="95" t="str">
        <f>VLOOKUP(B26,Elegibilidade!A:I,9,0)</f>
        <v>Elegível</v>
      </c>
      <c r="I26" s="92">
        <v>154</v>
      </c>
      <c r="J26" s="88">
        <v>0</v>
      </c>
      <c r="K26" s="88">
        <f t="shared" si="4"/>
        <v>313741.21208894998</v>
      </c>
      <c r="L26" s="88">
        <f t="shared" si="0"/>
        <v>313741.21208894998</v>
      </c>
      <c r="M26" s="87" t="s">
        <v>162</v>
      </c>
      <c r="N26" s="88">
        <f>VLOOKUP(M26,Base!A:B,2,0)*L26</f>
        <v>313741.21208894998</v>
      </c>
      <c r="O26" s="88">
        <f t="shared" si="1"/>
        <v>287679.01102753374</v>
      </c>
      <c r="P26" s="88">
        <f>Vendas!$J$1</f>
        <v>880.37366341237282</v>
      </c>
      <c r="Q26" s="137">
        <f>VLOOKUP(A26,[10]FluxoFuturo!$A:$Q,17,0)</f>
        <v>363.34</v>
      </c>
      <c r="R26" s="88">
        <f t="shared" si="2"/>
        <v>319874.96686425153</v>
      </c>
      <c r="S26" s="93">
        <f t="shared" si="3"/>
        <v>0.8993483105216511</v>
      </c>
      <c r="T26" s="96">
        <v>2418.02</v>
      </c>
      <c r="U26" s="96">
        <v>2418.02</v>
      </c>
      <c r="V26" s="96">
        <v>16113.93</v>
      </c>
      <c r="W26" s="96">
        <v>2418.02</v>
      </c>
      <c r="X26" s="96">
        <v>2418.02</v>
      </c>
      <c r="Y26" s="96">
        <v>2418.02</v>
      </c>
      <c r="Z26" s="96">
        <v>2418.02</v>
      </c>
      <c r="AA26" s="96">
        <v>2418.02</v>
      </c>
      <c r="AB26" s="96">
        <v>2418.02</v>
      </c>
      <c r="AC26" s="96">
        <v>2418.02</v>
      </c>
      <c r="AD26" s="96">
        <v>2418.02</v>
      </c>
      <c r="AE26" s="96">
        <v>2418.02</v>
      </c>
      <c r="AF26" s="96">
        <v>2418.02</v>
      </c>
      <c r="AG26" s="96">
        <v>2418.02</v>
      </c>
      <c r="AH26" s="96">
        <v>16113.93</v>
      </c>
      <c r="AI26" s="96">
        <v>2418.02</v>
      </c>
      <c r="AJ26" s="96">
        <v>2418.02</v>
      </c>
      <c r="AK26" s="96">
        <v>2418.02</v>
      </c>
      <c r="AL26" s="96">
        <v>2418.02</v>
      </c>
      <c r="AM26" s="96">
        <v>2418.02</v>
      </c>
      <c r="AN26" s="96">
        <v>2418.02</v>
      </c>
      <c r="AO26" s="96">
        <v>2418.02</v>
      </c>
      <c r="AP26" s="96">
        <v>2418.02</v>
      </c>
      <c r="AQ26" s="96">
        <v>2418.02</v>
      </c>
      <c r="AR26" s="96">
        <v>2418.02</v>
      </c>
      <c r="AS26" s="96">
        <v>2418.02</v>
      </c>
      <c r="AT26" s="96">
        <v>16113.93</v>
      </c>
      <c r="AU26" s="96">
        <v>2418.02</v>
      </c>
      <c r="AV26" s="96">
        <v>2418.02</v>
      </c>
      <c r="AW26" s="96">
        <v>2418.02</v>
      </c>
      <c r="AX26" s="96">
        <v>2418.02</v>
      </c>
      <c r="AY26" s="96">
        <v>2418.02</v>
      </c>
      <c r="AZ26" s="96">
        <v>2418.02</v>
      </c>
      <c r="BA26" s="96">
        <v>2418.02</v>
      </c>
      <c r="BB26" s="96">
        <v>2418.02</v>
      </c>
      <c r="BC26" s="96">
        <v>2418.02</v>
      </c>
      <c r="BD26" s="96">
        <v>2418.02</v>
      </c>
      <c r="BE26" s="96">
        <v>2418.02</v>
      </c>
      <c r="BF26" s="96">
        <v>16113.93</v>
      </c>
      <c r="BG26" s="96">
        <v>2418.02</v>
      </c>
      <c r="BH26" s="96">
        <v>2418.02</v>
      </c>
      <c r="BI26" s="96">
        <v>2418.02</v>
      </c>
      <c r="BJ26" s="96">
        <v>2418.02</v>
      </c>
      <c r="BK26" s="96">
        <v>2418.02</v>
      </c>
      <c r="BL26" s="96">
        <v>2418.02</v>
      </c>
      <c r="BM26" s="96">
        <v>2418.02</v>
      </c>
      <c r="BN26" s="96">
        <v>2418.02</v>
      </c>
      <c r="BO26" s="96">
        <v>2418.02</v>
      </c>
      <c r="BP26" s="96">
        <v>2418.02</v>
      </c>
      <c r="BQ26" s="96">
        <v>2418.02</v>
      </c>
      <c r="BR26" s="96">
        <v>16113.93</v>
      </c>
      <c r="BS26" s="96">
        <v>2418.02</v>
      </c>
      <c r="BT26" s="96">
        <v>2418.02</v>
      </c>
      <c r="BU26" s="96">
        <v>2418.02</v>
      </c>
      <c r="BV26" s="96">
        <v>2418.02</v>
      </c>
      <c r="BW26" s="96">
        <v>2418.02</v>
      </c>
      <c r="BX26" s="96">
        <v>2418.02</v>
      </c>
      <c r="BY26" s="96">
        <v>2418.02</v>
      </c>
      <c r="BZ26" s="96">
        <v>2418.02</v>
      </c>
      <c r="CA26" s="96">
        <v>2418.02</v>
      </c>
      <c r="CB26" s="96">
        <v>2418.02</v>
      </c>
      <c r="CC26" s="96">
        <v>2418.02</v>
      </c>
      <c r="CD26" s="96">
        <v>16113.93</v>
      </c>
      <c r="CE26" s="96">
        <v>2418.02</v>
      </c>
      <c r="CF26" s="96">
        <v>2418.02</v>
      </c>
      <c r="CG26" s="96">
        <v>2418.02</v>
      </c>
      <c r="CH26" s="96">
        <v>2418.02</v>
      </c>
      <c r="CI26" s="96">
        <v>2418.02</v>
      </c>
      <c r="CJ26" s="96">
        <v>2418.02</v>
      </c>
      <c r="CK26" s="96">
        <v>2418.02</v>
      </c>
      <c r="CL26" s="96">
        <v>2418.02</v>
      </c>
      <c r="CM26" s="96">
        <v>2418.02</v>
      </c>
      <c r="CN26" s="96">
        <v>2418.02</v>
      </c>
      <c r="CO26" s="96">
        <v>2418.02</v>
      </c>
      <c r="CP26" s="96">
        <v>16113.93</v>
      </c>
      <c r="CQ26" s="96">
        <v>2418.02</v>
      </c>
      <c r="CR26" s="96">
        <v>2418.02</v>
      </c>
      <c r="CS26" s="96">
        <v>2418.02</v>
      </c>
      <c r="CT26" s="96">
        <v>2418.02</v>
      </c>
      <c r="CU26" s="96">
        <v>2418.02</v>
      </c>
      <c r="CV26" s="96">
        <v>2418.02</v>
      </c>
      <c r="CW26" s="96">
        <v>2418.02</v>
      </c>
      <c r="CX26" s="96">
        <v>2418.02</v>
      </c>
      <c r="CY26" s="96">
        <v>2418.02</v>
      </c>
      <c r="CZ26" s="96">
        <v>2418.02</v>
      </c>
      <c r="DA26" s="96">
        <v>2418.02</v>
      </c>
      <c r="DB26" s="96">
        <v>16113.93</v>
      </c>
      <c r="DC26" s="96">
        <v>2418.02</v>
      </c>
      <c r="DD26" s="96">
        <v>2418.02</v>
      </c>
      <c r="DE26" s="96">
        <v>2418.02</v>
      </c>
      <c r="DF26" s="96">
        <v>2418.02</v>
      </c>
      <c r="DG26" s="96">
        <v>2418.02</v>
      </c>
      <c r="DH26" s="96">
        <v>2418.02</v>
      </c>
      <c r="DI26" s="96">
        <v>2418.02</v>
      </c>
      <c r="DJ26" s="96">
        <v>2418.02</v>
      </c>
      <c r="DK26" s="96">
        <v>2418.02</v>
      </c>
      <c r="DL26" s="96">
        <v>2418.02</v>
      </c>
      <c r="DM26" s="96">
        <v>2418.02</v>
      </c>
      <c r="DN26" s="96">
        <v>16113.93</v>
      </c>
      <c r="DO26" s="96">
        <v>2418.02</v>
      </c>
      <c r="DP26" s="96">
        <v>2418.02</v>
      </c>
      <c r="DQ26" s="96">
        <v>2418.02</v>
      </c>
      <c r="DR26" s="96">
        <v>2418.02</v>
      </c>
      <c r="DS26" s="96">
        <v>2418.02</v>
      </c>
      <c r="DT26" s="96">
        <v>2418.02</v>
      </c>
      <c r="DU26" s="96">
        <v>2418.02</v>
      </c>
      <c r="DV26" s="96">
        <v>2418.02</v>
      </c>
      <c r="DW26" s="96">
        <v>2418.02</v>
      </c>
      <c r="DX26" s="96">
        <v>2418.02</v>
      </c>
      <c r="DY26" s="96">
        <v>2418.02</v>
      </c>
      <c r="DZ26" s="96">
        <v>16113.93</v>
      </c>
      <c r="EA26" s="96">
        <v>2418.02</v>
      </c>
      <c r="EB26" s="96">
        <v>2418.02</v>
      </c>
      <c r="EC26" s="96">
        <v>2418.02</v>
      </c>
      <c r="ED26" s="96">
        <v>2418.02</v>
      </c>
      <c r="EE26" s="96">
        <v>2418.02</v>
      </c>
      <c r="EF26" s="96">
        <v>2418.02</v>
      </c>
      <c r="EG26" s="96">
        <v>2418.02</v>
      </c>
      <c r="EH26" s="96">
        <v>2418.02</v>
      </c>
      <c r="EI26" s="96">
        <v>2418.02</v>
      </c>
      <c r="EJ26" s="96">
        <v>2418.02</v>
      </c>
      <c r="EK26" s="96">
        <v>2418.02</v>
      </c>
      <c r="EL26" s="96">
        <v>16113.93</v>
      </c>
      <c r="EM26" s="96">
        <v>2418.02</v>
      </c>
      <c r="EN26" s="96">
        <v>2418.02</v>
      </c>
      <c r="EO26" s="96">
        <v>2418.02</v>
      </c>
      <c r="EP26" s="96">
        <v>2418.02</v>
      </c>
      <c r="EQ26" s="96">
        <v>2418.02</v>
      </c>
      <c r="ER26" s="96">
        <v>2418.02</v>
      </c>
      <c r="ES26" s="96">
        <v>2418.02</v>
      </c>
      <c r="ET26" s="96">
        <v>2418.02</v>
      </c>
      <c r="EU26" s="96">
        <v>2418.02</v>
      </c>
      <c r="EV26" s="96">
        <v>2418.02</v>
      </c>
      <c r="EW26" s="96">
        <v>2418.02</v>
      </c>
      <c r="EX26" s="96">
        <v>16113.93</v>
      </c>
      <c r="EY26" s="96">
        <v>2418.02</v>
      </c>
      <c r="EZ26" s="96">
        <v>2418.02</v>
      </c>
      <c r="FA26" s="96">
        <v>2418.02</v>
      </c>
      <c r="FB26" s="96">
        <v>2418.02</v>
      </c>
      <c r="FC26" s="96">
        <v>2418.02</v>
      </c>
      <c r="FD26" s="96">
        <v>2418.02</v>
      </c>
      <c r="FE26" s="96">
        <v>2418.02</v>
      </c>
      <c r="FF26" s="96">
        <v>2418.02</v>
      </c>
      <c r="FG26" s="96">
        <v>2418.02</v>
      </c>
      <c r="FH26" s="96">
        <v>2418.02</v>
      </c>
      <c r="FI26" s="96">
        <v>2418.02</v>
      </c>
      <c r="FJ26" s="96">
        <v>2418.02</v>
      </c>
      <c r="FK26" s="96">
        <v>2418.02</v>
      </c>
      <c r="FL26" s="96">
        <v>2418.02</v>
      </c>
      <c r="FM26" s="96">
        <v>2418.02</v>
      </c>
      <c r="FN26" s="96">
        <v>2418.02</v>
      </c>
      <c r="FO26" s="96">
        <v>2418.02</v>
      </c>
      <c r="FP26" s="96">
        <v>2418.02</v>
      </c>
      <c r="FQ26" s="96">
        <v>2417.81</v>
      </c>
      <c r="FR26" s="96">
        <v>0</v>
      </c>
      <c r="FS26" s="96">
        <v>0</v>
      </c>
      <c r="FT26" s="96">
        <v>0</v>
      </c>
      <c r="FU26" s="96">
        <v>0</v>
      </c>
      <c r="FV26" s="96">
        <v>0</v>
      </c>
      <c r="FW26" s="96">
        <v>0</v>
      </c>
      <c r="FX26" s="96">
        <v>0</v>
      </c>
      <c r="FY26" s="96">
        <v>0</v>
      </c>
      <c r="FZ26" s="96">
        <v>0</v>
      </c>
      <c r="GA26" s="96">
        <v>0</v>
      </c>
      <c r="GB26" s="96">
        <v>0</v>
      </c>
      <c r="GC26" s="96">
        <v>0</v>
      </c>
      <c r="GD26" s="96">
        <v>0</v>
      </c>
      <c r="GE26" s="96">
        <v>0</v>
      </c>
      <c r="GF26" s="96">
        <v>0</v>
      </c>
      <c r="GG26" s="96">
        <v>0</v>
      </c>
      <c r="GH26" s="96">
        <v>0</v>
      </c>
      <c r="GI26" s="87">
        <v>135648</v>
      </c>
      <c r="GJ26" s="81"/>
      <c r="GK26" s="81"/>
    </row>
    <row r="27" spans="1:193">
      <c r="A27" s="87">
        <v>135677</v>
      </c>
      <c r="B27" s="87">
        <f>_xlfn.XLOOKUP(A27,[9]Planilha1!$L:$L,[9]Planilha1!$B:$B,,0)</f>
        <v>6436</v>
      </c>
      <c r="C27" s="87" t="s">
        <v>230</v>
      </c>
      <c r="D27" s="87" t="s">
        <v>231</v>
      </c>
      <c r="E27" s="91">
        <v>0.1003</v>
      </c>
      <c r="F27" s="87" t="s">
        <v>159</v>
      </c>
      <c r="G27" s="87" t="s">
        <v>160</v>
      </c>
      <c r="H27" s="95" t="str">
        <f>VLOOKUP(B27,Elegibilidade!A:I,9,0)</f>
        <v>Elegível</v>
      </c>
      <c r="I27" s="92">
        <v>150</v>
      </c>
      <c r="J27" s="88">
        <v>0</v>
      </c>
      <c r="K27" s="88">
        <f t="shared" si="4"/>
        <v>312113.71899637167</v>
      </c>
      <c r="L27" s="88">
        <f t="shared" si="0"/>
        <v>312113.71899637167</v>
      </c>
      <c r="M27" s="87" t="s">
        <v>162</v>
      </c>
      <c r="N27" s="88">
        <f>VLOOKUP(M27,Base!A:B,2,0)*L27</f>
        <v>312113.71899637167</v>
      </c>
      <c r="O27" s="88">
        <f t="shared" si="1"/>
        <v>286811.37970425788</v>
      </c>
      <c r="P27" s="88">
        <f>Vendas!$J$1</f>
        <v>880.37366341237282</v>
      </c>
      <c r="Q27" s="137">
        <f>VLOOKUP(A27,[10]FluxoFuturo!$A:$Q,17,0)</f>
        <v>360</v>
      </c>
      <c r="R27" s="88">
        <f t="shared" si="2"/>
        <v>316934.51882845419</v>
      </c>
      <c r="S27" s="93">
        <f t="shared" si="3"/>
        <v>0.90495469147524155</v>
      </c>
      <c r="T27" s="96">
        <v>16077.86</v>
      </c>
      <c r="U27" s="96">
        <v>2416.79</v>
      </c>
      <c r="V27" s="96">
        <v>2416.79</v>
      </c>
      <c r="W27" s="96">
        <v>2416.79</v>
      </c>
      <c r="X27" s="96">
        <v>2416.79</v>
      </c>
      <c r="Y27" s="96">
        <v>2416.79</v>
      </c>
      <c r="Z27" s="96">
        <v>2416.79</v>
      </c>
      <c r="AA27" s="96">
        <v>2416.79</v>
      </c>
      <c r="AB27" s="96">
        <v>2416.79</v>
      </c>
      <c r="AC27" s="96">
        <v>2416.79</v>
      </c>
      <c r="AD27" s="96">
        <v>2416.79</v>
      </c>
      <c r="AE27" s="96">
        <v>2416.79</v>
      </c>
      <c r="AF27" s="96">
        <v>16077.86</v>
      </c>
      <c r="AG27" s="96">
        <v>2416.79</v>
      </c>
      <c r="AH27" s="96">
        <v>2416.79</v>
      </c>
      <c r="AI27" s="96">
        <v>2416.79</v>
      </c>
      <c r="AJ27" s="96">
        <v>2416.79</v>
      </c>
      <c r="AK27" s="96">
        <v>2416.79</v>
      </c>
      <c r="AL27" s="96">
        <v>2416.79</v>
      </c>
      <c r="AM27" s="96">
        <v>2416.79</v>
      </c>
      <c r="AN27" s="96">
        <v>2416.79</v>
      </c>
      <c r="AO27" s="96">
        <v>2416.79</v>
      </c>
      <c r="AP27" s="96">
        <v>2416.79</v>
      </c>
      <c r="AQ27" s="96">
        <v>2416.79</v>
      </c>
      <c r="AR27" s="96">
        <v>16077.86</v>
      </c>
      <c r="AS27" s="96">
        <v>2416.79</v>
      </c>
      <c r="AT27" s="96">
        <v>2416.79</v>
      </c>
      <c r="AU27" s="96">
        <v>2416.79</v>
      </c>
      <c r="AV27" s="96">
        <v>2416.79</v>
      </c>
      <c r="AW27" s="96">
        <v>2416.79</v>
      </c>
      <c r="AX27" s="96">
        <v>2416.79</v>
      </c>
      <c r="AY27" s="96">
        <v>2416.79</v>
      </c>
      <c r="AZ27" s="96">
        <v>2416.79</v>
      </c>
      <c r="BA27" s="96">
        <v>2416.79</v>
      </c>
      <c r="BB27" s="96">
        <v>2416.79</v>
      </c>
      <c r="BC27" s="96">
        <v>2416.79</v>
      </c>
      <c r="BD27" s="96">
        <v>16077.86</v>
      </c>
      <c r="BE27" s="96">
        <v>2416.79</v>
      </c>
      <c r="BF27" s="96">
        <v>2416.79</v>
      </c>
      <c r="BG27" s="96">
        <v>2416.79</v>
      </c>
      <c r="BH27" s="96">
        <v>2416.79</v>
      </c>
      <c r="BI27" s="96">
        <v>2416.79</v>
      </c>
      <c r="BJ27" s="96">
        <v>2416.79</v>
      </c>
      <c r="BK27" s="96">
        <v>2416.79</v>
      </c>
      <c r="BL27" s="96">
        <v>2416.79</v>
      </c>
      <c r="BM27" s="96">
        <v>2416.79</v>
      </c>
      <c r="BN27" s="96">
        <v>2416.79</v>
      </c>
      <c r="BO27" s="96">
        <v>2416.79</v>
      </c>
      <c r="BP27" s="96">
        <v>16077.86</v>
      </c>
      <c r="BQ27" s="96">
        <v>2416.79</v>
      </c>
      <c r="BR27" s="96">
        <v>2416.79</v>
      </c>
      <c r="BS27" s="96">
        <v>2416.79</v>
      </c>
      <c r="BT27" s="96">
        <v>2416.79</v>
      </c>
      <c r="BU27" s="96">
        <v>2416.79</v>
      </c>
      <c r="BV27" s="96">
        <v>2416.79</v>
      </c>
      <c r="BW27" s="96">
        <v>2416.79</v>
      </c>
      <c r="BX27" s="96">
        <v>2416.79</v>
      </c>
      <c r="BY27" s="96">
        <v>2416.79</v>
      </c>
      <c r="BZ27" s="96">
        <v>2416.79</v>
      </c>
      <c r="CA27" s="96">
        <v>2416.79</v>
      </c>
      <c r="CB27" s="96">
        <v>16077.86</v>
      </c>
      <c r="CC27" s="96">
        <v>2416.79</v>
      </c>
      <c r="CD27" s="96">
        <v>2416.79</v>
      </c>
      <c r="CE27" s="96">
        <v>2416.79</v>
      </c>
      <c r="CF27" s="96">
        <v>2416.79</v>
      </c>
      <c r="CG27" s="96">
        <v>2416.79</v>
      </c>
      <c r="CH27" s="96">
        <v>2416.79</v>
      </c>
      <c r="CI27" s="96">
        <v>2416.79</v>
      </c>
      <c r="CJ27" s="96">
        <v>2416.79</v>
      </c>
      <c r="CK27" s="96">
        <v>2416.79</v>
      </c>
      <c r="CL27" s="96">
        <v>2416.79</v>
      </c>
      <c r="CM27" s="96">
        <v>2416.79</v>
      </c>
      <c r="CN27" s="96">
        <v>16077.86</v>
      </c>
      <c r="CO27" s="96">
        <v>2416.79</v>
      </c>
      <c r="CP27" s="96">
        <v>2416.79</v>
      </c>
      <c r="CQ27" s="96">
        <v>2416.79</v>
      </c>
      <c r="CR27" s="96">
        <v>2416.79</v>
      </c>
      <c r="CS27" s="96">
        <v>2416.79</v>
      </c>
      <c r="CT27" s="96">
        <v>2416.79</v>
      </c>
      <c r="CU27" s="96">
        <v>2416.79</v>
      </c>
      <c r="CV27" s="96">
        <v>2416.79</v>
      </c>
      <c r="CW27" s="96">
        <v>2416.79</v>
      </c>
      <c r="CX27" s="96">
        <v>2416.79</v>
      </c>
      <c r="CY27" s="96">
        <v>2416.79</v>
      </c>
      <c r="CZ27" s="96">
        <v>16077.86</v>
      </c>
      <c r="DA27" s="96">
        <v>2416.79</v>
      </c>
      <c r="DB27" s="96">
        <v>2416.79</v>
      </c>
      <c r="DC27" s="96">
        <v>2416.79</v>
      </c>
      <c r="DD27" s="96">
        <v>2416.79</v>
      </c>
      <c r="DE27" s="96">
        <v>2416.79</v>
      </c>
      <c r="DF27" s="96">
        <v>2416.79</v>
      </c>
      <c r="DG27" s="96">
        <v>2416.79</v>
      </c>
      <c r="DH27" s="96">
        <v>2416.79</v>
      </c>
      <c r="DI27" s="96">
        <v>2416.79</v>
      </c>
      <c r="DJ27" s="96">
        <v>2416.79</v>
      </c>
      <c r="DK27" s="96">
        <v>2416.79</v>
      </c>
      <c r="DL27" s="96">
        <v>16077.86</v>
      </c>
      <c r="DM27" s="96">
        <v>2416.79</v>
      </c>
      <c r="DN27" s="96">
        <v>2416.79</v>
      </c>
      <c r="DO27" s="96">
        <v>2416.79</v>
      </c>
      <c r="DP27" s="96">
        <v>2416.79</v>
      </c>
      <c r="DQ27" s="96">
        <v>2416.79</v>
      </c>
      <c r="DR27" s="96">
        <v>2416.79</v>
      </c>
      <c r="DS27" s="96">
        <v>2416.79</v>
      </c>
      <c r="DT27" s="96">
        <v>2416.79</v>
      </c>
      <c r="DU27" s="96">
        <v>2416.79</v>
      </c>
      <c r="DV27" s="96">
        <v>2416.79</v>
      </c>
      <c r="DW27" s="96">
        <v>2416.79</v>
      </c>
      <c r="DX27" s="96">
        <v>16077.86</v>
      </c>
      <c r="DY27" s="96">
        <v>2416.79</v>
      </c>
      <c r="DZ27" s="96">
        <v>2416.79</v>
      </c>
      <c r="EA27" s="96">
        <v>2416.79</v>
      </c>
      <c r="EB27" s="96">
        <v>2416.79</v>
      </c>
      <c r="EC27" s="96">
        <v>2416.79</v>
      </c>
      <c r="ED27" s="96">
        <v>2416.79</v>
      </c>
      <c r="EE27" s="96">
        <v>2416.79</v>
      </c>
      <c r="EF27" s="96">
        <v>2416.79</v>
      </c>
      <c r="EG27" s="96">
        <v>2416.79</v>
      </c>
      <c r="EH27" s="96">
        <v>2416.79</v>
      </c>
      <c r="EI27" s="96">
        <v>2416.79</v>
      </c>
      <c r="EJ27" s="96">
        <v>16077.86</v>
      </c>
      <c r="EK27" s="96">
        <v>2416.79</v>
      </c>
      <c r="EL27" s="96">
        <v>2416.79</v>
      </c>
      <c r="EM27" s="96">
        <v>2416.79</v>
      </c>
      <c r="EN27" s="96">
        <v>2416.79</v>
      </c>
      <c r="EO27" s="96">
        <v>2416.79</v>
      </c>
      <c r="EP27" s="96">
        <v>2416.79</v>
      </c>
      <c r="EQ27" s="96">
        <v>2416.79</v>
      </c>
      <c r="ER27" s="96">
        <v>2416.79</v>
      </c>
      <c r="ES27" s="96">
        <v>2416.79</v>
      </c>
      <c r="ET27" s="96">
        <v>2416.79</v>
      </c>
      <c r="EU27" s="96">
        <v>2416.79</v>
      </c>
      <c r="EV27" s="96">
        <v>16077.85</v>
      </c>
      <c r="EW27" s="96">
        <v>2416.79</v>
      </c>
      <c r="EX27" s="96">
        <v>2416.79</v>
      </c>
      <c r="EY27" s="96">
        <v>2416.79</v>
      </c>
      <c r="EZ27" s="96">
        <v>2416.79</v>
      </c>
      <c r="FA27" s="96">
        <v>2416.79</v>
      </c>
      <c r="FB27" s="96">
        <v>2416.79</v>
      </c>
      <c r="FC27" s="96">
        <v>2416.79</v>
      </c>
      <c r="FD27" s="96">
        <v>2416.79</v>
      </c>
      <c r="FE27" s="96">
        <v>2416.79</v>
      </c>
      <c r="FF27" s="96">
        <v>2416.79</v>
      </c>
      <c r="FG27" s="96">
        <v>2416.79</v>
      </c>
      <c r="FH27" s="96">
        <v>2416.79</v>
      </c>
      <c r="FI27" s="96">
        <v>2416.79</v>
      </c>
      <c r="FJ27" s="96">
        <v>2416.79</v>
      </c>
      <c r="FK27" s="96">
        <v>2416.79</v>
      </c>
      <c r="FL27" s="96">
        <v>2416.79</v>
      </c>
      <c r="FM27" s="96">
        <v>2416.79</v>
      </c>
      <c r="FN27" s="96">
        <v>0</v>
      </c>
      <c r="FO27" s="96">
        <v>0</v>
      </c>
      <c r="FP27" s="96">
        <v>0</v>
      </c>
      <c r="FQ27" s="96">
        <v>0</v>
      </c>
      <c r="FR27" s="96">
        <v>0</v>
      </c>
      <c r="FS27" s="96">
        <v>0</v>
      </c>
      <c r="FT27" s="96">
        <v>0</v>
      </c>
      <c r="FU27" s="96">
        <v>0</v>
      </c>
      <c r="FV27" s="96">
        <v>0</v>
      </c>
      <c r="FW27" s="96">
        <v>0</v>
      </c>
      <c r="FX27" s="96">
        <v>0</v>
      </c>
      <c r="FY27" s="96">
        <v>0</v>
      </c>
      <c r="FZ27" s="96">
        <v>0</v>
      </c>
      <c r="GA27" s="96">
        <v>0</v>
      </c>
      <c r="GB27" s="96">
        <v>0</v>
      </c>
      <c r="GC27" s="96">
        <v>0</v>
      </c>
      <c r="GD27" s="96">
        <v>0</v>
      </c>
      <c r="GE27" s="96">
        <v>0</v>
      </c>
      <c r="GF27" s="96">
        <v>0</v>
      </c>
      <c r="GG27" s="96">
        <v>0</v>
      </c>
      <c r="GH27" s="96">
        <v>0</v>
      </c>
      <c r="GI27" s="87">
        <v>135677</v>
      </c>
      <c r="GJ27" s="81"/>
      <c r="GK27" s="81"/>
    </row>
    <row r="28" spans="1:193">
      <c r="A28" s="87">
        <v>135617</v>
      </c>
      <c r="B28" s="87">
        <f>_xlfn.XLOOKUP(A28,[9]Planilha1!$L:$L,[9]Planilha1!$B:$B,,0)</f>
        <v>6400</v>
      </c>
      <c r="C28" s="87" t="s">
        <v>91</v>
      </c>
      <c r="D28" s="87" t="s">
        <v>166</v>
      </c>
      <c r="E28" s="91">
        <v>0.1003</v>
      </c>
      <c r="F28" s="87" t="s">
        <v>159</v>
      </c>
      <c r="G28" s="87" t="s">
        <v>160</v>
      </c>
      <c r="H28" s="95" t="str">
        <f>VLOOKUP(B28,Elegibilidade!A:I,9,0)</f>
        <v>Elegível</v>
      </c>
      <c r="I28" s="92">
        <v>148</v>
      </c>
      <c r="J28" s="88">
        <v>3632.47</v>
      </c>
      <c r="K28" s="88">
        <f t="shared" si="4"/>
        <v>306170.07019270182</v>
      </c>
      <c r="L28" s="88">
        <f t="shared" si="0"/>
        <v>309802.5401927018</v>
      </c>
      <c r="M28" s="87" t="s">
        <v>377</v>
      </c>
      <c r="N28" s="88">
        <f>VLOOKUP(M28,Base!A:B,2,0)*L28</f>
        <v>309802.5401927018</v>
      </c>
      <c r="O28" s="88">
        <f t="shared" si="1"/>
        <v>280622.90226197074</v>
      </c>
      <c r="P28" s="88">
        <f>Vendas!$J$1</f>
        <v>880.37366341237282</v>
      </c>
      <c r="Q28" s="137">
        <f>VLOOKUP(A28,[10]FluxoFuturo!$A:$Q,17,0)</f>
        <v>407.38</v>
      </c>
      <c r="R28" s="88">
        <f t="shared" si="2"/>
        <v>358646.62300093245</v>
      </c>
      <c r="S28" s="93">
        <f t="shared" si="3"/>
        <v>0.7824495876021148</v>
      </c>
      <c r="T28" s="96">
        <v>3536.97</v>
      </c>
      <c r="U28" s="96">
        <v>3536.97</v>
      </c>
      <c r="V28" s="96">
        <v>3536.97</v>
      </c>
      <c r="W28" s="96">
        <v>3536.97</v>
      </c>
      <c r="X28" s="96">
        <v>3536.97</v>
      </c>
      <c r="Y28" s="96">
        <v>3536.97</v>
      </c>
      <c r="Z28" s="96">
        <v>3536.97</v>
      </c>
      <c r="AA28" s="96">
        <v>3536.97</v>
      </c>
      <c r="AB28" s="96">
        <v>3536.97</v>
      </c>
      <c r="AC28" s="96">
        <v>3536.97</v>
      </c>
      <c r="AD28" s="96">
        <v>3536.97</v>
      </c>
      <c r="AE28" s="96">
        <v>3536.97</v>
      </c>
      <c r="AF28" s="96">
        <v>3536.97</v>
      </c>
      <c r="AG28" s="96">
        <v>3536.97</v>
      </c>
      <c r="AH28" s="96">
        <v>3536.97</v>
      </c>
      <c r="AI28" s="96">
        <v>3536.97</v>
      </c>
      <c r="AJ28" s="96">
        <v>3536.97</v>
      </c>
      <c r="AK28" s="96">
        <v>3536.97</v>
      </c>
      <c r="AL28" s="96">
        <v>3536.97</v>
      </c>
      <c r="AM28" s="96">
        <v>3536.97</v>
      </c>
      <c r="AN28" s="96">
        <v>3536.97</v>
      </c>
      <c r="AO28" s="96">
        <v>3536.97</v>
      </c>
      <c r="AP28" s="96">
        <v>3536.97</v>
      </c>
      <c r="AQ28" s="96">
        <v>3536.97</v>
      </c>
      <c r="AR28" s="96">
        <v>3536.97</v>
      </c>
      <c r="AS28" s="96">
        <v>3536.97</v>
      </c>
      <c r="AT28" s="96">
        <v>3536.97</v>
      </c>
      <c r="AU28" s="96">
        <v>3536.97</v>
      </c>
      <c r="AV28" s="96">
        <v>3536.97</v>
      </c>
      <c r="AW28" s="96">
        <v>3536.97</v>
      </c>
      <c r="AX28" s="96">
        <v>3536.97</v>
      </c>
      <c r="AY28" s="96">
        <v>3536.97</v>
      </c>
      <c r="AZ28" s="96">
        <v>3536.97</v>
      </c>
      <c r="BA28" s="96">
        <v>3536.97</v>
      </c>
      <c r="BB28" s="96">
        <v>3536.97</v>
      </c>
      <c r="BC28" s="96">
        <v>3536.97</v>
      </c>
      <c r="BD28" s="96">
        <v>3536.97</v>
      </c>
      <c r="BE28" s="96">
        <v>3536.97</v>
      </c>
      <c r="BF28" s="96">
        <v>3536.97</v>
      </c>
      <c r="BG28" s="96">
        <v>3536.97</v>
      </c>
      <c r="BH28" s="96">
        <v>3536.97</v>
      </c>
      <c r="BI28" s="96">
        <v>3536.97</v>
      </c>
      <c r="BJ28" s="96">
        <v>3536.97</v>
      </c>
      <c r="BK28" s="96">
        <v>3536.97</v>
      </c>
      <c r="BL28" s="96">
        <v>3536.97</v>
      </c>
      <c r="BM28" s="96">
        <v>3536.97</v>
      </c>
      <c r="BN28" s="96">
        <v>3536.97</v>
      </c>
      <c r="BO28" s="96">
        <v>3536.97</v>
      </c>
      <c r="BP28" s="96">
        <v>3536.97</v>
      </c>
      <c r="BQ28" s="96">
        <v>3536.97</v>
      </c>
      <c r="BR28" s="96">
        <v>3536.97</v>
      </c>
      <c r="BS28" s="96">
        <v>3536.97</v>
      </c>
      <c r="BT28" s="96">
        <v>3536.97</v>
      </c>
      <c r="BU28" s="96">
        <v>3536.97</v>
      </c>
      <c r="BV28" s="96">
        <v>3536.97</v>
      </c>
      <c r="BW28" s="96">
        <v>3536.97</v>
      </c>
      <c r="BX28" s="96">
        <v>3536.97</v>
      </c>
      <c r="BY28" s="96">
        <v>3536.97</v>
      </c>
      <c r="BZ28" s="96">
        <v>3536.97</v>
      </c>
      <c r="CA28" s="96">
        <v>3536.97</v>
      </c>
      <c r="CB28" s="96">
        <v>3536.97</v>
      </c>
      <c r="CC28" s="96">
        <v>3536.97</v>
      </c>
      <c r="CD28" s="96">
        <v>3536.97</v>
      </c>
      <c r="CE28" s="96">
        <v>3536.97</v>
      </c>
      <c r="CF28" s="96">
        <v>3536.97</v>
      </c>
      <c r="CG28" s="96">
        <v>3536.97</v>
      </c>
      <c r="CH28" s="96">
        <v>3536.97</v>
      </c>
      <c r="CI28" s="96">
        <v>3536.97</v>
      </c>
      <c r="CJ28" s="96">
        <v>3536.97</v>
      </c>
      <c r="CK28" s="96">
        <v>3536.97</v>
      </c>
      <c r="CL28" s="96">
        <v>3536.97</v>
      </c>
      <c r="CM28" s="96">
        <v>3536.97</v>
      </c>
      <c r="CN28" s="96">
        <v>3536.97</v>
      </c>
      <c r="CO28" s="96">
        <v>3536.97</v>
      </c>
      <c r="CP28" s="96">
        <v>3536.97</v>
      </c>
      <c r="CQ28" s="96">
        <v>3536.97</v>
      </c>
      <c r="CR28" s="96">
        <v>3536.97</v>
      </c>
      <c r="CS28" s="96">
        <v>3536.97</v>
      </c>
      <c r="CT28" s="96">
        <v>3536.97</v>
      </c>
      <c r="CU28" s="96">
        <v>3536.97</v>
      </c>
      <c r="CV28" s="96">
        <v>3536.97</v>
      </c>
      <c r="CW28" s="96">
        <v>3536.97</v>
      </c>
      <c r="CX28" s="96">
        <v>3536.97</v>
      </c>
      <c r="CY28" s="96">
        <v>3536.97</v>
      </c>
      <c r="CZ28" s="96">
        <v>3536.97</v>
      </c>
      <c r="DA28" s="96">
        <v>3536.97</v>
      </c>
      <c r="DB28" s="96">
        <v>3536.97</v>
      </c>
      <c r="DC28" s="96">
        <v>3536.97</v>
      </c>
      <c r="DD28" s="96">
        <v>3536.97</v>
      </c>
      <c r="DE28" s="96">
        <v>3536.97</v>
      </c>
      <c r="DF28" s="96">
        <v>3536.97</v>
      </c>
      <c r="DG28" s="96">
        <v>3536.97</v>
      </c>
      <c r="DH28" s="96">
        <v>3536.97</v>
      </c>
      <c r="DI28" s="96">
        <v>3536.97</v>
      </c>
      <c r="DJ28" s="96">
        <v>3536.97</v>
      </c>
      <c r="DK28" s="96">
        <v>3536.97</v>
      </c>
      <c r="DL28" s="96">
        <v>3536.97</v>
      </c>
      <c r="DM28" s="96">
        <v>3536.97</v>
      </c>
      <c r="DN28" s="96">
        <v>3536.97</v>
      </c>
      <c r="DO28" s="96">
        <v>3536.97</v>
      </c>
      <c r="DP28" s="96">
        <v>3536.97</v>
      </c>
      <c r="DQ28" s="96">
        <v>3536.97</v>
      </c>
      <c r="DR28" s="96">
        <v>3536.97</v>
      </c>
      <c r="DS28" s="96">
        <v>3536.97</v>
      </c>
      <c r="DT28" s="96">
        <v>3536.97</v>
      </c>
      <c r="DU28" s="96">
        <v>3536.97</v>
      </c>
      <c r="DV28" s="96">
        <v>3536.97</v>
      </c>
      <c r="DW28" s="96">
        <v>3536.97</v>
      </c>
      <c r="DX28" s="96">
        <v>3536.97</v>
      </c>
      <c r="DY28" s="96">
        <v>3536.97</v>
      </c>
      <c r="DZ28" s="96">
        <v>3536.97</v>
      </c>
      <c r="EA28" s="96">
        <v>3536.97</v>
      </c>
      <c r="EB28" s="96">
        <v>3536.97</v>
      </c>
      <c r="EC28" s="96">
        <v>3536.97</v>
      </c>
      <c r="ED28" s="96">
        <v>3536.97</v>
      </c>
      <c r="EE28" s="96">
        <v>3536.97</v>
      </c>
      <c r="EF28" s="96">
        <v>3536.97</v>
      </c>
      <c r="EG28" s="96">
        <v>3536.97</v>
      </c>
      <c r="EH28" s="96">
        <v>3536.97</v>
      </c>
      <c r="EI28" s="96">
        <v>3536.97</v>
      </c>
      <c r="EJ28" s="96">
        <v>3536.97</v>
      </c>
      <c r="EK28" s="96">
        <v>3536.97</v>
      </c>
      <c r="EL28" s="96">
        <v>3536.97</v>
      </c>
      <c r="EM28" s="96">
        <v>3536.97</v>
      </c>
      <c r="EN28" s="96">
        <v>3536.97</v>
      </c>
      <c r="EO28" s="96">
        <v>3536.97</v>
      </c>
      <c r="EP28" s="96">
        <v>3536.97</v>
      </c>
      <c r="EQ28" s="96">
        <v>3536.97</v>
      </c>
      <c r="ER28" s="96">
        <v>3536.97</v>
      </c>
      <c r="ES28" s="96">
        <v>3536.97</v>
      </c>
      <c r="ET28" s="96">
        <v>3536.97</v>
      </c>
      <c r="EU28" s="96">
        <v>3536.97</v>
      </c>
      <c r="EV28" s="96">
        <v>3536.97</v>
      </c>
      <c r="EW28" s="96">
        <v>3536.97</v>
      </c>
      <c r="EX28" s="96">
        <v>3536.97</v>
      </c>
      <c r="EY28" s="96">
        <v>3536.97</v>
      </c>
      <c r="EZ28" s="96">
        <v>3536.97</v>
      </c>
      <c r="FA28" s="96">
        <v>3536.97</v>
      </c>
      <c r="FB28" s="96">
        <v>3536.97</v>
      </c>
      <c r="FC28" s="96">
        <v>3536.97</v>
      </c>
      <c r="FD28" s="96">
        <v>3536.97</v>
      </c>
      <c r="FE28" s="96">
        <v>3536.97</v>
      </c>
      <c r="FF28" s="96">
        <v>3536.97</v>
      </c>
      <c r="FG28" s="96">
        <v>3536.97</v>
      </c>
      <c r="FH28" s="96">
        <v>3536.97</v>
      </c>
      <c r="FI28" s="96">
        <v>3536.97</v>
      </c>
      <c r="FJ28" s="96">
        <v>3536.97</v>
      </c>
      <c r="FK28" s="96">
        <v>3536.62</v>
      </c>
      <c r="FL28" s="96">
        <v>0</v>
      </c>
      <c r="FM28" s="96">
        <v>0</v>
      </c>
      <c r="FN28" s="96">
        <v>0</v>
      </c>
      <c r="FO28" s="96">
        <v>0</v>
      </c>
      <c r="FP28" s="96">
        <v>0</v>
      </c>
      <c r="FQ28" s="96">
        <v>0</v>
      </c>
      <c r="FR28" s="96">
        <v>0</v>
      </c>
      <c r="FS28" s="96">
        <v>0</v>
      </c>
      <c r="FT28" s="96">
        <v>0</v>
      </c>
      <c r="FU28" s="96">
        <v>0</v>
      </c>
      <c r="FV28" s="96">
        <v>0</v>
      </c>
      <c r="FW28" s="96">
        <v>0</v>
      </c>
      <c r="FX28" s="96">
        <v>0</v>
      </c>
      <c r="FY28" s="96">
        <v>0</v>
      </c>
      <c r="FZ28" s="96">
        <v>0</v>
      </c>
      <c r="GA28" s="96">
        <v>0</v>
      </c>
      <c r="GB28" s="96">
        <v>0</v>
      </c>
      <c r="GC28" s="96">
        <v>0</v>
      </c>
      <c r="GD28" s="96">
        <v>0</v>
      </c>
      <c r="GE28" s="96">
        <v>0</v>
      </c>
      <c r="GF28" s="96">
        <v>0</v>
      </c>
      <c r="GG28" s="96">
        <v>0</v>
      </c>
      <c r="GH28" s="96">
        <v>0</v>
      </c>
      <c r="GI28" s="87">
        <v>135617</v>
      </c>
      <c r="GJ28" s="81"/>
      <c r="GK28" s="81"/>
    </row>
    <row r="29" spans="1:193">
      <c r="A29" s="87">
        <v>135629</v>
      </c>
      <c r="B29" s="87">
        <f>_xlfn.XLOOKUP(A29,[9]Planilha1!$L:$L,[9]Planilha1!$B:$B,,0)</f>
        <v>6426</v>
      </c>
      <c r="C29" s="87" t="s">
        <v>190</v>
      </c>
      <c r="D29" s="87" t="s">
        <v>191</v>
      </c>
      <c r="E29" s="91">
        <v>0.1003</v>
      </c>
      <c r="F29" s="87" t="s">
        <v>159</v>
      </c>
      <c r="G29" s="87" t="s">
        <v>160</v>
      </c>
      <c r="H29" s="95" t="str">
        <f>VLOOKUP(B29,Elegibilidade!A:I,9,0)</f>
        <v>Elegível</v>
      </c>
      <c r="I29" s="92">
        <v>153</v>
      </c>
      <c r="J29" s="88">
        <v>0</v>
      </c>
      <c r="K29" s="88">
        <f t="shared" si="4"/>
        <v>305975.42378798104</v>
      </c>
      <c r="L29" s="88">
        <f t="shared" si="0"/>
        <v>305975.42378798104</v>
      </c>
      <c r="M29" s="87" t="s">
        <v>162</v>
      </c>
      <c r="N29" s="88">
        <f>VLOOKUP(M29,Base!A:B,2,0)*L29</f>
        <v>305975.42378798104</v>
      </c>
      <c r="O29" s="88">
        <f t="shared" si="1"/>
        <v>279931.03877890442</v>
      </c>
      <c r="P29" s="88">
        <f>Vendas!$J$1</f>
        <v>880.37366341237282</v>
      </c>
      <c r="Q29" s="137">
        <f>VLOOKUP(A29,[10]FluxoFuturo!$A:$Q,17,0)</f>
        <v>360.05</v>
      </c>
      <c r="R29" s="88">
        <f t="shared" si="2"/>
        <v>316978.53751162486</v>
      </c>
      <c r="S29" s="93">
        <f t="shared" si="3"/>
        <v>0.88312300566607993</v>
      </c>
      <c r="T29" s="96">
        <v>2453.0700000000002</v>
      </c>
      <c r="U29" s="96">
        <v>2453.0700000000002</v>
      </c>
      <c r="V29" s="96">
        <v>2453.0700000000002</v>
      </c>
      <c r="W29" s="96">
        <v>2453.0700000000002</v>
      </c>
      <c r="X29" s="96">
        <v>2453.0700000000002</v>
      </c>
      <c r="Y29" s="96">
        <v>2453.0700000000002</v>
      </c>
      <c r="Z29" s="96">
        <v>2453.0700000000002</v>
      </c>
      <c r="AA29" s="96">
        <v>2453.0700000000002</v>
      </c>
      <c r="AB29" s="96">
        <v>2453.0700000000002</v>
      </c>
      <c r="AC29" s="96">
        <v>2453.0700000000002</v>
      </c>
      <c r="AD29" s="96">
        <v>2453.0700000000002</v>
      </c>
      <c r="AE29" s="96">
        <v>16323.34</v>
      </c>
      <c r="AF29" s="96">
        <v>2453.0700000000002</v>
      </c>
      <c r="AG29" s="96">
        <v>2453.0700000000002</v>
      </c>
      <c r="AH29" s="96">
        <v>2453.0700000000002</v>
      </c>
      <c r="AI29" s="96">
        <v>2453.0700000000002</v>
      </c>
      <c r="AJ29" s="96">
        <v>2453.0700000000002</v>
      </c>
      <c r="AK29" s="96">
        <v>2453.0700000000002</v>
      </c>
      <c r="AL29" s="96">
        <v>2453.0700000000002</v>
      </c>
      <c r="AM29" s="96">
        <v>2453.0700000000002</v>
      </c>
      <c r="AN29" s="96">
        <v>2453.0700000000002</v>
      </c>
      <c r="AO29" s="96">
        <v>2453.0700000000002</v>
      </c>
      <c r="AP29" s="96">
        <v>2453.0700000000002</v>
      </c>
      <c r="AQ29" s="96">
        <v>16323.34</v>
      </c>
      <c r="AR29" s="96">
        <v>2453.0700000000002</v>
      </c>
      <c r="AS29" s="96">
        <v>2453.0700000000002</v>
      </c>
      <c r="AT29" s="96">
        <v>2453.0700000000002</v>
      </c>
      <c r="AU29" s="96">
        <v>2453.0700000000002</v>
      </c>
      <c r="AV29" s="96">
        <v>2453.0700000000002</v>
      </c>
      <c r="AW29" s="96">
        <v>2453.0700000000002</v>
      </c>
      <c r="AX29" s="96">
        <v>2453.0700000000002</v>
      </c>
      <c r="AY29" s="96">
        <v>2453.0700000000002</v>
      </c>
      <c r="AZ29" s="96">
        <v>2453.0700000000002</v>
      </c>
      <c r="BA29" s="96">
        <v>2453.0700000000002</v>
      </c>
      <c r="BB29" s="96">
        <v>2453.0700000000002</v>
      </c>
      <c r="BC29" s="96">
        <v>16323.34</v>
      </c>
      <c r="BD29" s="96">
        <v>2453.0700000000002</v>
      </c>
      <c r="BE29" s="96">
        <v>2453.0700000000002</v>
      </c>
      <c r="BF29" s="96">
        <v>2453.0700000000002</v>
      </c>
      <c r="BG29" s="96">
        <v>2453.0700000000002</v>
      </c>
      <c r="BH29" s="96">
        <v>2453.0700000000002</v>
      </c>
      <c r="BI29" s="96">
        <v>2453.0700000000002</v>
      </c>
      <c r="BJ29" s="96">
        <v>2453.0700000000002</v>
      </c>
      <c r="BK29" s="96">
        <v>2453.0700000000002</v>
      </c>
      <c r="BL29" s="96">
        <v>2453.0700000000002</v>
      </c>
      <c r="BM29" s="96">
        <v>2453.0700000000002</v>
      </c>
      <c r="BN29" s="96">
        <v>2453.0700000000002</v>
      </c>
      <c r="BO29" s="96">
        <v>16323.34</v>
      </c>
      <c r="BP29" s="96">
        <v>2453.0700000000002</v>
      </c>
      <c r="BQ29" s="96">
        <v>2453.0700000000002</v>
      </c>
      <c r="BR29" s="96">
        <v>2453.0700000000002</v>
      </c>
      <c r="BS29" s="96">
        <v>2453.0700000000002</v>
      </c>
      <c r="BT29" s="96">
        <v>2453.0700000000002</v>
      </c>
      <c r="BU29" s="96">
        <v>2453.0700000000002</v>
      </c>
      <c r="BV29" s="96">
        <v>2453.0700000000002</v>
      </c>
      <c r="BW29" s="96">
        <v>2453.0700000000002</v>
      </c>
      <c r="BX29" s="96">
        <v>2453.0700000000002</v>
      </c>
      <c r="BY29" s="96">
        <v>2453.0700000000002</v>
      </c>
      <c r="BZ29" s="96">
        <v>2453.0700000000002</v>
      </c>
      <c r="CA29" s="96">
        <v>16323.34</v>
      </c>
      <c r="CB29" s="96">
        <v>2453.0700000000002</v>
      </c>
      <c r="CC29" s="96">
        <v>2453.0700000000002</v>
      </c>
      <c r="CD29" s="96">
        <v>2453.0700000000002</v>
      </c>
      <c r="CE29" s="96">
        <v>2453.0700000000002</v>
      </c>
      <c r="CF29" s="96">
        <v>2453.0700000000002</v>
      </c>
      <c r="CG29" s="96">
        <v>2453.0700000000002</v>
      </c>
      <c r="CH29" s="96">
        <v>2453.0700000000002</v>
      </c>
      <c r="CI29" s="96">
        <v>2453.0700000000002</v>
      </c>
      <c r="CJ29" s="96">
        <v>2453.0700000000002</v>
      </c>
      <c r="CK29" s="96">
        <v>2453.0700000000002</v>
      </c>
      <c r="CL29" s="96">
        <v>2453.0700000000002</v>
      </c>
      <c r="CM29" s="96">
        <v>16323.34</v>
      </c>
      <c r="CN29" s="96">
        <v>2453.0700000000002</v>
      </c>
      <c r="CO29" s="96">
        <v>2453.0700000000002</v>
      </c>
      <c r="CP29" s="96">
        <v>2453.0700000000002</v>
      </c>
      <c r="CQ29" s="96">
        <v>2453.0700000000002</v>
      </c>
      <c r="CR29" s="96">
        <v>2453.0700000000002</v>
      </c>
      <c r="CS29" s="96">
        <v>2453.0700000000002</v>
      </c>
      <c r="CT29" s="96">
        <v>2453.0700000000002</v>
      </c>
      <c r="CU29" s="96">
        <v>2453.0700000000002</v>
      </c>
      <c r="CV29" s="96">
        <v>2453.0700000000002</v>
      </c>
      <c r="CW29" s="96">
        <v>2453.0700000000002</v>
      </c>
      <c r="CX29" s="96">
        <v>2453.0700000000002</v>
      </c>
      <c r="CY29" s="96">
        <v>16323.34</v>
      </c>
      <c r="CZ29" s="96">
        <v>2453.0700000000002</v>
      </c>
      <c r="DA29" s="96">
        <v>2453.0700000000002</v>
      </c>
      <c r="DB29" s="96">
        <v>2453.0700000000002</v>
      </c>
      <c r="DC29" s="96">
        <v>2453.0700000000002</v>
      </c>
      <c r="DD29" s="96">
        <v>2453.0700000000002</v>
      </c>
      <c r="DE29" s="96">
        <v>2453.0700000000002</v>
      </c>
      <c r="DF29" s="96">
        <v>2453.0700000000002</v>
      </c>
      <c r="DG29" s="96">
        <v>2453.0700000000002</v>
      </c>
      <c r="DH29" s="96">
        <v>2453.0700000000002</v>
      </c>
      <c r="DI29" s="96">
        <v>2453.0700000000002</v>
      </c>
      <c r="DJ29" s="96">
        <v>2453.0700000000002</v>
      </c>
      <c r="DK29" s="96">
        <v>16323.34</v>
      </c>
      <c r="DL29" s="96">
        <v>2453.0700000000002</v>
      </c>
      <c r="DM29" s="96">
        <v>2453.0700000000002</v>
      </c>
      <c r="DN29" s="96">
        <v>2453.0700000000002</v>
      </c>
      <c r="DO29" s="96">
        <v>2453.0700000000002</v>
      </c>
      <c r="DP29" s="96">
        <v>2453.0700000000002</v>
      </c>
      <c r="DQ29" s="96">
        <v>2453.0700000000002</v>
      </c>
      <c r="DR29" s="96">
        <v>2453.0700000000002</v>
      </c>
      <c r="DS29" s="96">
        <v>2453.0700000000002</v>
      </c>
      <c r="DT29" s="96">
        <v>2453.0700000000002</v>
      </c>
      <c r="DU29" s="96">
        <v>2453.0700000000002</v>
      </c>
      <c r="DV29" s="96">
        <v>2453.0700000000002</v>
      </c>
      <c r="DW29" s="96">
        <v>16323.34</v>
      </c>
      <c r="DX29" s="96">
        <v>2453.0700000000002</v>
      </c>
      <c r="DY29" s="96">
        <v>2453.0700000000002</v>
      </c>
      <c r="DZ29" s="96">
        <v>2453.0700000000002</v>
      </c>
      <c r="EA29" s="96">
        <v>2453.0700000000002</v>
      </c>
      <c r="EB29" s="96">
        <v>2453.0700000000002</v>
      </c>
      <c r="EC29" s="96">
        <v>2453.0700000000002</v>
      </c>
      <c r="ED29" s="96">
        <v>2453.0700000000002</v>
      </c>
      <c r="EE29" s="96">
        <v>2453.0700000000002</v>
      </c>
      <c r="EF29" s="96">
        <v>2453.0700000000002</v>
      </c>
      <c r="EG29" s="96">
        <v>2453.0700000000002</v>
      </c>
      <c r="EH29" s="96">
        <v>2453.0700000000002</v>
      </c>
      <c r="EI29" s="96">
        <v>16323.34</v>
      </c>
      <c r="EJ29" s="96">
        <v>2453.0700000000002</v>
      </c>
      <c r="EK29" s="96">
        <v>2453.0700000000002</v>
      </c>
      <c r="EL29" s="96">
        <v>2453.0700000000002</v>
      </c>
      <c r="EM29" s="96">
        <v>2453.0700000000002</v>
      </c>
      <c r="EN29" s="96">
        <v>2453.0700000000002</v>
      </c>
      <c r="EO29" s="96">
        <v>2453.0700000000002</v>
      </c>
      <c r="EP29" s="96">
        <v>2453.0700000000002</v>
      </c>
      <c r="EQ29" s="96">
        <v>2453.0700000000002</v>
      </c>
      <c r="ER29" s="96">
        <v>2453.0700000000002</v>
      </c>
      <c r="ES29" s="96">
        <v>2453.0700000000002</v>
      </c>
      <c r="ET29" s="96">
        <v>2453.0700000000002</v>
      </c>
      <c r="EU29" s="96">
        <v>16323.32</v>
      </c>
      <c r="EV29" s="96">
        <v>2453.0700000000002</v>
      </c>
      <c r="EW29" s="96">
        <v>2453.0700000000002</v>
      </c>
      <c r="EX29" s="96">
        <v>2453.0700000000002</v>
      </c>
      <c r="EY29" s="96">
        <v>2453.0700000000002</v>
      </c>
      <c r="EZ29" s="96">
        <v>2453.0700000000002</v>
      </c>
      <c r="FA29" s="96">
        <v>2453.0700000000002</v>
      </c>
      <c r="FB29" s="96">
        <v>2453.0700000000002</v>
      </c>
      <c r="FC29" s="96">
        <v>2453.0700000000002</v>
      </c>
      <c r="FD29" s="96">
        <v>2453.0700000000002</v>
      </c>
      <c r="FE29" s="96">
        <v>2453.0700000000002</v>
      </c>
      <c r="FF29" s="96">
        <v>2453.0700000000002</v>
      </c>
      <c r="FG29" s="96">
        <v>2453.0700000000002</v>
      </c>
      <c r="FH29" s="96">
        <v>2453.0700000000002</v>
      </c>
      <c r="FI29" s="96">
        <v>2453.0700000000002</v>
      </c>
      <c r="FJ29" s="96">
        <v>2453.0700000000002</v>
      </c>
      <c r="FK29" s="96">
        <v>2453.0700000000002</v>
      </c>
      <c r="FL29" s="96">
        <v>2453.0700000000002</v>
      </c>
      <c r="FM29" s="96">
        <v>2453.0700000000002</v>
      </c>
      <c r="FN29" s="96">
        <v>2453.0700000000002</v>
      </c>
      <c r="FO29" s="96">
        <v>2453.0700000000002</v>
      </c>
      <c r="FP29" s="96">
        <v>2453.27</v>
      </c>
      <c r="FQ29" s="96">
        <v>0</v>
      </c>
      <c r="FR29" s="96">
        <v>0</v>
      </c>
      <c r="FS29" s="96">
        <v>0</v>
      </c>
      <c r="FT29" s="96">
        <v>0</v>
      </c>
      <c r="FU29" s="96">
        <v>0</v>
      </c>
      <c r="FV29" s="96">
        <v>0</v>
      </c>
      <c r="FW29" s="96">
        <v>0</v>
      </c>
      <c r="FX29" s="96">
        <v>0</v>
      </c>
      <c r="FY29" s="96">
        <v>0</v>
      </c>
      <c r="FZ29" s="96">
        <v>0</v>
      </c>
      <c r="GA29" s="96">
        <v>0</v>
      </c>
      <c r="GB29" s="96">
        <v>0</v>
      </c>
      <c r="GC29" s="96">
        <v>0</v>
      </c>
      <c r="GD29" s="96">
        <v>0</v>
      </c>
      <c r="GE29" s="96">
        <v>0</v>
      </c>
      <c r="GF29" s="96">
        <v>0</v>
      </c>
      <c r="GG29" s="96">
        <v>0</v>
      </c>
      <c r="GH29" s="96">
        <v>0</v>
      </c>
      <c r="GI29" s="87">
        <v>135629</v>
      </c>
      <c r="GJ29" s="81"/>
      <c r="GK29" s="81"/>
    </row>
    <row r="30" spans="1:193">
      <c r="A30" s="87">
        <v>135625</v>
      </c>
      <c r="B30" s="87">
        <f>_xlfn.XLOOKUP(A30,[9]Planilha1!$L:$L,[9]Planilha1!$B:$B,,0)</f>
        <v>6440</v>
      </c>
      <c r="C30" s="87" t="s">
        <v>182</v>
      </c>
      <c r="D30" s="87" t="s">
        <v>183</v>
      </c>
      <c r="E30" s="91">
        <v>0.1003</v>
      </c>
      <c r="F30" s="87" t="s">
        <v>159</v>
      </c>
      <c r="G30" s="87" t="s">
        <v>160</v>
      </c>
      <c r="H30" s="95" t="str">
        <f>VLOOKUP(B30,Elegibilidade!A:I,9,0)</f>
        <v>Elegível</v>
      </c>
      <c r="I30" s="92">
        <v>152</v>
      </c>
      <c r="J30" s="88">
        <v>0</v>
      </c>
      <c r="K30" s="88">
        <f t="shared" si="4"/>
        <v>304865.14693898428</v>
      </c>
      <c r="L30" s="88">
        <f t="shared" si="0"/>
        <v>304865.14693898428</v>
      </c>
      <c r="M30" s="87" t="s">
        <v>162</v>
      </c>
      <c r="N30" s="88">
        <f>VLOOKUP(M30,Base!A:B,2,0)*L30</f>
        <v>304865.14693898428</v>
      </c>
      <c r="O30" s="88">
        <f t="shared" si="1"/>
        <v>278942.15547991195</v>
      </c>
      <c r="P30" s="88">
        <f>Vendas!$J$1</f>
        <v>880.37366341237282</v>
      </c>
      <c r="Q30" s="137">
        <f>VLOOKUP(A30,[10]FluxoFuturo!$A:$Q,17,0)</f>
        <v>360</v>
      </c>
      <c r="R30" s="88">
        <f t="shared" si="2"/>
        <v>316934.51882845419</v>
      </c>
      <c r="S30" s="93">
        <f t="shared" si="3"/>
        <v>0.88012551144955531</v>
      </c>
      <c r="T30" s="96">
        <v>3473.51</v>
      </c>
      <c r="U30" s="96">
        <v>3473.51</v>
      </c>
      <c r="V30" s="96">
        <v>3473.51</v>
      </c>
      <c r="W30" s="96">
        <v>3473.51</v>
      </c>
      <c r="X30" s="96">
        <v>3473.51</v>
      </c>
      <c r="Y30" s="96">
        <v>3473.51</v>
      </c>
      <c r="Z30" s="96">
        <v>3473.51</v>
      </c>
      <c r="AA30" s="96">
        <v>3473.51</v>
      </c>
      <c r="AB30" s="96">
        <v>3473.51</v>
      </c>
      <c r="AC30" s="96">
        <v>3473.51</v>
      </c>
      <c r="AD30" s="96">
        <v>3473.51</v>
      </c>
      <c r="AE30" s="96">
        <v>3473.51</v>
      </c>
      <c r="AF30" s="96">
        <v>3473.51</v>
      </c>
      <c r="AG30" s="96">
        <v>3473.51</v>
      </c>
      <c r="AH30" s="96">
        <v>3473.51</v>
      </c>
      <c r="AI30" s="96">
        <v>3473.51</v>
      </c>
      <c r="AJ30" s="96">
        <v>3473.51</v>
      </c>
      <c r="AK30" s="96">
        <v>3473.51</v>
      </c>
      <c r="AL30" s="96">
        <v>3473.51</v>
      </c>
      <c r="AM30" s="96">
        <v>3473.51</v>
      </c>
      <c r="AN30" s="96">
        <v>3473.51</v>
      </c>
      <c r="AO30" s="96">
        <v>3473.51</v>
      </c>
      <c r="AP30" s="96">
        <v>3473.51</v>
      </c>
      <c r="AQ30" s="96">
        <v>3473.51</v>
      </c>
      <c r="AR30" s="96">
        <v>3473.51</v>
      </c>
      <c r="AS30" s="96">
        <v>3473.51</v>
      </c>
      <c r="AT30" s="96">
        <v>3473.51</v>
      </c>
      <c r="AU30" s="96">
        <v>3473.51</v>
      </c>
      <c r="AV30" s="96">
        <v>3473.51</v>
      </c>
      <c r="AW30" s="96">
        <v>3473.51</v>
      </c>
      <c r="AX30" s="96">
        <v>3473.51</v>
      </c>
      <c r="AY30" s="96">
        <v>3473.51</v>
      </c>
      <c r="AZ30" s="96">
        <v>3473.51</v>
      </c>
      <c r="BA30" s="96">
        <v>3473.51</v>
      </c>
      <c r="BB30" s="96">
        <v>3473.51</v>
      </c>
      <c r="BC30" s="96">
        <v>3473.51</v>
      </c>
      <c r="BD30" s="96">
        <v>3473.51</v>
      </c>
      <c r="BE30" s="96">
        <v>3473.51</v>
      </c>
      <c r="BF30" s="96">
        <v>3473.51</v>
      </c>
      <c r="BG30" s="96">
        <v>3473.51</v>
      </c>
      <c r="BH30" s="96">
        <v>3473.51</v>
      </c>
      <c r="BI30" s="96">
        <v>3473.51</v>
      </c>
      <c r="BJ30" s="96">
        <v>3473.51</v>
      </c>
      <c r="BK30" s="96">
        <v>3473.51</v>
      </c>
      <c r="BL30" s="96">
        <v>3473.51</v>
      </c>
      <c r="BM30" s="96">
        <v>3473.51</v>
      </c>
      <c r="BN30" s="96">
        <v>3473.51</v>
      </c>
      <c r="BO30" s="96">
        <v>3473.51</v>
      </c>
      <c r="BP30" s="96">
        <v>3473.51</v>
      </c>
      <c r="BQ30" s="96">
        <v>3473.51</v>
      </c>
      <c r="BR30" s="96">
        <v>3473.51</v>
      </c>
      <c r="BS30" s="96">
        <v>3473.51</v>
      </c>
      <c r="BT30" s="96">
        <v>3473.51</v>
      </c>
      <c r="BU30" s="96">
        <v>3473.51</v>
      </c>
      <c r="BV30" s="96">
        <v>3473.51</v>
      </c>
      <c r="BW30" s="96">
        <v>3473.51</v>
      </c>
      <c r="BX30" s="96">
        <v>3473.51</v>
      </c>
      <c r="BY30" s="96">
        <v>3473.51</v>
      </c>
      <c r="BZ30" s="96">
        <v>3473.51</v>
      </c>
      <c r="CA30" s="96">
        <v>3473.51</v>
      </c>
      <c r="CB30" s="96">
        <v>3473.51</v>
      </c>
      <c r="CC30" s="96">
        <v>3473.51</v>
      </c>
      <c r="CD30" s="96">
        <v>3473.51</v>
      </c>
      <c r="CE30" s="96">
        <v>3473.51</v>
      </c>
      <c r="CF30" s="96">
        <v>3473.51</v>
      </c>
      <c r="CG30" s="96">
        <v>3473.51</v>
      </c>
      <c r="CH30" s="96">
        <v>3473.51</v>
      </c>
      <c r="CI30" s="96">
        <v>3473.51</v>
      </c>
      <c r="CJ30" s="96">
        <v>3473.51</v>
      </c>
      <c r="CK30" s="96">
        <v>3473.51</v>
      </c>
      <c r="CL30" s="96">
        <v>3473.51</v>
      </c>
      <c r="CM30" s="96">
        <v>3473.51</v>
      </c>
      <c r="CN30" s="96">
        <v>3473.51</v>
      </c>
      <c r="CO30" s="96">
        <v>3473.51</v>
      </c>
      <c r="CP30" s="96">
        <v>3473.51</v>
      </c>
      <c r="CQ30" s="96">
        <v>3473.51</v>
      </c>
      <c r="CR30" s="96">
        <v>3473.51</v>
      </c>
      <c r="CS30" s="96">
        <v>3473.51</v>
      </c>
      <c r="CT30" s="96">
        <v>3473.51</v>
      </c>
      <c r="CU30" s="96">
        <v>3473.51</v>
      </c>
      <c r="CV30" s="96">
        <v>3473.51</v>
      </c>
      <c r="CW30" s="96">
        <v>3473.51</v>
      </c>
      <c r="CX30" s="96">
        <v>3473.51</v>
      </c>
      <c r="CY30" s="96">
        <v>3473.51</v>
      </c>
      <c r="CZ30" s="96">
        <v>3473.51</v>
      </c>
      <c r="DA30" s="96">
        <v>3473.51</v>
      </c>
      <c r="DB30" s="96">
        <v>3473.51</v>
      </c>
      <c r="DC30" s="96">
        <v>3473.51</v>
      </c>
      <c r="DD30" s="96">
        <v>3473.51</v>
      </c>
      <c r="DE30" s="96">
        <v>3473.51</v>
      </c>
      <c r="DF30" s="96">
        <v>3473.51</v>
      </c>
      <c r="DG30" s="96">
        <v>3473.51</v>
      </c>
      <c r="DH30" s="96">
        <v>3473.51</v>
      </c>
      <c r="DI30" s="96">
        <v>3473.51</v>
      </c>
      <c r="DJ30" s="96">
        <v>3473.51</v>
      </c>
      <c r="DK30" s="96">
        <v>3473.51</v>
      </c>
      <c r="DL30" s="96">
        <v>3473.51</v>
      </c>
      <c r="DM30" s="96">
        <v>3473.51</v>
      </c>
      <c r="DN30" s="96">
        <v>3473.51</v>
      </c>
      <c r="DO30" s="96">
        <v>3473.51</v>
      </c>
      <c r="DP30" s="96">
        <v>3473.51</v>
      </c>
      <c r="DQ30" s="96">
        <v>3473.51</v>
      </c>
      <c r="DR30" s="96">
        <v>3473.51</v>
      </c>
      <c r="DS30" s="96">
        <v>3473.51</v>
      </c>
      <c r="DT30" s="96">
        <v>3473.51</v>
      </c>
      <c r="DU30" s="96">
        <v>3473.51</v>
      </c>
      <c r="DV30" s="96">
        <v>3473.51</v>
      </c>
      <c r="DW30" s="96">
        <v>3473.51</v>
      </c>
      <c r="DX30" s="96">
        <v>3473.51</v>
      </c>
      <c r="DY30" s="96">
        <v>3473.51</v>
      </c>
      <c r="DZ30" s="96">
        <v>3473.51</v>
      </c>
      <c r="EA30" s="96">
        <v>3473.51</v>
      </c>
      <c r="EB30" s="96">
        <v>3473.51</v>
      </c>
      <c r="EC30" s="96">
        <v>3473.51</v>
      </c>
      <c r="ED30" s="96">
        <v>3473.51</v>
      </c>
      <c r="EE30" s="96">
        <v>3473.51</v>
      </c>
      <c r="EF30" s="96">
        <v>3473.51</v>
      </c>
      <c r="EG30" s="96">
        <v>3473.51</v>
      </c>
      <c r="EH30" s="96">
        <v>3473.51</v>
      </c>
      <c r="EI30" s="96">
        <v>3473.51</v>
      </c>
      <c r="EJ30" s="96">
        <v>3473.51</v>
      </c>
      <c r="EK30" s="96">
        <v>3473.51</v>
      </c>
      <c r="EL30" s="96">
        <v>3473.51</v>
      </c>
      <c r="EM30" s="96">
        <v>3473.51</v>
      </c>
      <c r="EN30" s="96">
        <v>3473.51</v>
      </c>
      <c r="EO30" s="96">
        <v>3473.51</v>
      </c>
      <c r="EP30" s="96">
        <v>3473.51</v>
      </c>
      <c r="EQ30" s="96">
        <v>3473.51</v>
      </c>
      <c r="ER30" s="96">
        <v>3473.51</v>
      </c>
      <c r="ES30" s="96">
        <v>3473.51</v>
      </c>
      <c r="ET30" s="96">
        <v>3473.51</v>
      </c>
      <c r="EU30" s="96">
        <v>3473.51</v>
      </c>
      <c r="EV30" s="96">
        <v>3473.51</v>
      </c>
      <c r="EW30" s="96">
        <v>3473.51</v>
      </c>
      <c r="EX30" s="96">
        <v>3473.51</v>
      </c>
      <c r="EY30" s="96">
        <v>3473.51</v>
      </c>
      <c r="EZ30" s="96">
        <v>3473.51</v>
      </c>
      <c r="FA30" s="96">
        <v>3473.51</v>
      </c>
      <c r="FB30" s="96">
        <v>3473.51</v>
      </c>
      <c r="FC30" s="96">
        <v>3473.51</v>
      </c>
      <c r="FD30" s="96">
        <v>3473.51</v>
      </c>
      <c r="FE30" s="96">
        <v>3473.51</v>
      </c>
      <c r="FF30" s="96">
        <v>3473.51</v>
      </c>
      <c r="FG30" s="96">
        <v>3473.51</v>
      </c>
      <c r="FH30" s="96">
        <v>3473.51</v>
      </c>
      <c r="FI30" s="96">
        <v>3473.51</v>
      </c>
      <c r="FJ30" s="96">
        <v>3473.51</v>
      </c>
      <c r="FK30" s="96">
        <v>3473.51</v>
      </c>
      <c r="FL30" s="96">
        <v>3473.51</v>
      </c>
      <c r="FM30" s="96">
        <v>3473.51</v>
      </c>
      <c r="FN30" s="96">
        <v>3473.51</v>
      </c>
      <c r="FO30" s="96">
        <v>3473.4</v>
      </c>
      <c r="FP30" s="96">
        <v>0</v>
      </c>
      <c r="FQ30" s="96">
        <v>0</v>
      </c>
      <c r="FR30" s="96">
        <v>0</v>
      </c>
      <c r="FS30" s="96">
        <v>0</v>
      </c>
      <c r="FT30" s="96">
        <v>0</v>
      </c>
      <c r="FU30" s="96">
        <v>0</v>
      </c>
      <c r="FV30" s="96">
        <v>0</v>
      </c>
      <c r="FW30" s="96">
        <v>0</v>
      </c>
      <c r="FX30" s="96">
        <v>0</v>
      </c>
      <c r="FY30" s="96">
        <v>0</v>
      </c>
      <c r="FZ30" s="96">
        <v>0</v>
      </c>
      <c r="GA30" s="96">
        <v>0</v>
      </c>
      <c r="GB30" s="96">
        <v>0</v>
      </c>
      <c r="GC30" s="96">
        <v>0</v>
      </c>
      <c r="GD30" s="96">
        <v>0</v>
      </c>
      <c r="GE30" s="96">
        <v>0</v>
      </c>
      <c r="GF30" s="96">
        <v>0</v>
      </c>
      <c r="GG30" s="96">
        <v>0</v>
      </c>
      <c r="GH30" s="96">
        <v>0</v>
      </c>
      <c r="GI30" s="87">
        <v>135625</v>
      </c>
      <c r="GJ30" s="81"/>
      <c r="GK30" s="81"/>
    </row>
    <row r="31" spans="1:193">
      <c r="A31" s="87">
        <v>135636</v>
      </c>
      <c r="B31" s="87">
        <f>_xlfn.XLOOKUP(A31,[9]Planilha1!$L:$L,[9]Planilha1!$B:$B,,0)</f>
        <v>6437</v>
      </c>
      <c r="C31" s="87" t="s">
        <v>204</v>
      </c>
      <c r="D31" s="87" t="s">
        <v>205</v>
      </c>
      <c r="E31" s="91">
        <v>0.1003</v>
      </c>
      <c r="F31" s="87" t="s">
        <v>159</v>
      </c>
      <c r="G31" s="87" t="s">
        <v>160</v>
      </c>
      <c r="H31" s="95" t="str">
        <f>VLOOKUP(B31,Elegibilidade!A:I,9,0)</f>
        <v>Elegível</v>
      </c>
      <c r="I31" s="92">
        <v>151</v>
      </c>
      <c r="J31" s="88">
        <v>0</v>
      </c>
      <c r="K31" s="88">
        <f t="shared" si="4"/>
        <v>303830.59114021936</v>
      </c>
      <c r="L31" s="88">
        <f t="shared" si="0"/>
        <v>303830.59114021936</v>
      </c>
      <c r="M31" s="87" t="s">
        <v>162</v>
      </c>
      <c r="N31" s="88">
        <f>VLOOKUP(M31,Base!A:B,2,0)*L31</f>
        <v>303830.59114021936</v>
      </c>
      <c r="O31" s="88">
        <f t="shared" si="1"/>
        <v>278115.49626208458</v>
      </c>
      <c r="P31" s="88">
        <f>Vendas!$J$1</f>
        <v>880.37366341237282</v>
      </c>
      <c r="Q31" s="137">
        <f>VLOOKUP(A31,[10]FluxoFuturo!$A:$Q,17,0)</f>
        <v>360</v>
      </c>
      <c r="R31" s="88">
        <f t="shared" si="2"/>
        <v>316934.51882845419</v>
      </c>
      <c r="S31" s="93">
        <f t="shared" si="3"/>
        <v>0.87751721488128265</v>
      </c>
      <c r="T31" s="96">
        <v>3473.51</v>
      </c>
      <c r="U31" s="96">
        <v>3473.51</v>
      </c>
      <c r="V31" s="96">
        <v>3473.51</v>
      </c>
      <c r="W31" s="96">
        <v>3473.51</v>
      </c>
      <c r="X31" s="96">
        <v>3473.51</v>
      </c>
      <c r="Y31" s="96">
        <v>3473.51</v>
      </c>
      <c r="Z31" s="96">
        <v>3473.51</v>
      </c>
      <c r="AA31" s="96">
        <v>3473.51</v>
      </c>
      <c r="AB31" s="96">
        <v>3473.51</v>
      </c>
      <c r="AC31" s="96">
        <v>3473.51</v>
      </c>
      <c r="AD31" s="96">
        <v>3473.51</v>
      </c>
      <c r="AE31" s="96">
        <v>3473.51</v>
      </c>
      <c r="AF31" s="96">
        <v>3473.51</v>
      </c>
      <c r="AG31" s="96">
        <v>3473.51</v>
      </c>
      <c r="AH31" s="96">
        <v>3473.51</v>
      </c>
      <c r="AI31" s="96">
        <v>3473.51</v>
      </c>
      <c r="AJ31" s="96">
        <v>3473.51</v>
      </c>
      <c r="AK31" s="96">
        <v>3473.51</v>
      </c>
      <c r="AL31" s="96">
        <v>3473.51</v>
      </c>
      <c r="AM31" s="96">
        <v>3473.51</v>
      </c>
      <c r="AN31" s="96">
        <v>3473.51</v>
      </c>
      <c r="AO31" s="96">
        <v>3473.51</v>
      </c>
      <c r="AP31" s="96">
        <v>3473.51</v>
      </c>
      <c r="AQ31" s="96">
        <v>3473.51</v>
      </c>
      <c r="AR31" s="96">
        <v>3473.51</v>
      </c>
      <c r="AS31" s="96">
        <v>3473.51</v>
      </c>
      <c r="AT31" s="96">
        <v>3473.51</v>
      </c>
      <c r="AU31" s="96">
        <v>3473.51</v>
      </c>
      <c r="AV31" s="96">
        <v>3473.51</v>
      </c>
      <c r="AW31" s="96">
        <v>3473.51</v>
      </c>
      <c r="AX31" s="96">
        <v>3473.51</v>
      </c>
      <c r="AY31" s="96">
        <v>3473.51</v>
      </c>
      <c r="AZ31" s="96">
        <v>3473.51</v>
      </c>
      <c r="BA31" s="96">
        <v>3473.51</v>
      </c>
      <c r="BB31" s="96">
        <v>3473.51</v>
      </c>
      <c r="BC31" s="96">
        <v>3473.51</v>
      </c>
      <c r="BD31" s="96">
        <v>3473.51</v>
      </c>
      <c r="BE31" s="96">
        <v>3473.51</v>
      </c>
      <c r="BF31" s="96">
        <v>3473.51</v>
      </c>
      <c r="BG31" s="96">
        <v>3473.51</v>
      </c>
      <c r="BH31" s="96">
        <v>3473.51</v>
      </c>
      <c r="BI31" s="96">
        <v>3473.51</v>
      </c>
      <c r="BJ31" s="96">
        <v>3473.51</v>
      </c>
      <c r="BK31" s="96">
        <v>3473.51</v>
      </c>
      <c r="BL31" s="96">
        <v>3473.51</v>
      </c>
      <c r="BM31" s="96">
        <v>3473.51</v>
      </c>
      <c r="BN31" s="96">
        <v>3473.51</v>
      </c>
      <c r="BO31" s="96">
        <v>3473.51</v>
      </c>
      <c r="BP31" s="96">
        <v>3473.51</v>
      </c>
      <c r="BQ31" s="96">
        <v>3473.51</v>
      </c>
      <c r="BR31" s="96">
        <v>3473.51</v>
      </c>
      <c r="BS31" s="96">
        <v>3473.51</v>
      </c>
      <c r="BT31" s="96">
        <v>3473.51</v>
      </c>
      <c r="BU31" s="96">
        <v>3473.51</v>
      </c>
      <c r="BV31" s="96">
        <v>3473.51</v>
      </c>
      <c r="BW31" s="96">
        <v>3473.51</v>
      </c>
      <c r="BX31" s="96">
        <v>3473.51</v>
      </c>
      <c r="BY31" s="96">
        <v>3473.51</v>
      </c>
      <c r="BZ31" s="96">
        <v>3473.51</v>
      </c>
      <c r="CA31" s="96">
        <v>3473.51</v>
      </c>
      <c r="CB31" s="96">
        <v>3473.51</v>
      </c>
      <c r="CC31" s="96">
        <v>3473.51</v>
      </c>
      <c r="CD31" s="96">
        <v>3473.51</v>
      </c>
      <c r="CE31" s="96">
        <v>3473.51</v>
      </c>
      <c r="CF31" s="96">
        <v>3473.51</v>
      </c>
      <c r="CG31" s="96">
        <v>3473.51</v>
      </c>
      <c r="CH31" s="96">
        <v>3473.51</v>
      </c>
      <c r="CI31" s="96">
        <v>3473.51</v>
      </c>
      <c r="CJ31" s="96">
        <v>3473.51</v>
      </c>
      <c r="CK31" s="96">
        <v>3473.51</v>
      </c>
      <c r="CL31" s="96">
        <v>3473.51</v>
      </c>
      <c r="CM31" s="96">
        <v>3473.51</v>
      </c>
      <c r="CN31" s="96">
        <v>3473.51</v>
      </c>
      <c r="CO31" s="96">
        <v>3473.51</v>
      </c>
      <c r="CP31" s="96">
        <v>3473.51</v>
      </c>
      <c r="CQ31" s="96">
        <v>3473.51</v>
      </c>
      <c r="CR31" s="96">
        <v>3473.51</v>
      </c>
      <c r="CS31" s="96">
        <v>3473.51</v>
      </c>
      <c r="CT31" s="96">
        <v>3473.51</v>
      </c>
      <c r="CU31" s="96">
        <v>3473.51</v>
      </c>
      <c r="CV31" s="96">
        <v>3473.51</v>
      </c>
      <c r="CW31" s="96">
        <v>3473.51</v>
      </c>
      <c r="CX31" s="96">
        <v>3473.51</v>
      </c>
      <c r="CY31" s="96">
        <v>3473.51</v>
      </c>
      <c r="CZ31" s="96">
        <v>3473.51</v>
      </c>
      <c r="DA31" s="96">
        <v>3473.51</v>
      </c>
      <c r="DB31" s="96">
        <v>3473.51</v>
      </c>
      <c r="DC31" s="96">
        <v>3473.51</v>
      </c>
      <c r="DD31" s="96">
        <v>3473.51</v>
      </c>
      <c r="DE31" s="96">
        <v>3473.51</v>
      </c>
      <c r="DF31" s="96">
        <v>3473.51</v>
      </c>
      <c r="DG31" s="96">
        <v>3473.51</v>
      </c>
      <c r="DH31" s="96">
        <v>3473.51</v>
      </c>
      <c r="DI31" s="96">
        <v>3473.51</v>
      </c>
      <c r="DJ31" s="96">
        <v>3473.51</v>
      </c>
      <c r="DK31" s="96">
        <v>3473.51</v>
      </c>
      <c r="DL31" s="96">
        <v>3473.51</v>
      </c>
      <c r="DM31" s="96">
        <v>3473.51</v>
      </c>
      <c r="DN31" s="96">
        <v>3473.51</v>
      </c>
      <c r="DO31" s="96">
        <v>3473.51</v>
      </c>
      <c r="DP31" s="96">
        <v>3473.51</v>
      </c>
      <c r="DQ31" s="96">
        <v>3473.51</v>
      </c>
      <c r="DR31" s="96">
        <v>3473.51</v>
      </c>
      <c r="DS31" s="96">
        <v>3473.51</v>
      </c>
      <c r="DT31" s="96">
        <v>3473.51</v>
      </c>
      <c r="DU31" s="96">
        <v>3473.51</v>
      </c>
      <c r="DV31" s="96">
        <v>3473.51</v>
      </c>
      <c r="DW31" s="96">
        <v>3473.51</v>
      </c>
      <c r="DX31" s="96">
        <v>3473.51</v>
      </c>
      <c r="DY31" s="96">
        <v>3473.51</v>
      </c>
      <c r="DZ31" s="96">
        <v>3473.51</v>
      </c>
      <c r="EA31" s="96">
        <v>3473.51</v>
      </c>
      <c r="EB31" s="96">
        <v>3473.51</v>
      </c>
      <c r="EC31" s="96">
        <v>3473.51</v>
      </c>
      <c r="ED31" s="96">
        <v>3473.51</v>
      </c>
      <c r="EE31" s="96">
        <v>3473.51</v>
      </c>
      <c r="EF31" s="96">
        <v>3473.51</v>
      </c>
      <c r="EG31" s="96">
        <v>3473.51</v>
      </c>
      <c r="EH31" s="96">
        <v>3473.51</v>
      </c>
      <c r="EI31" s="96">
        <v>3473.51</v>
      </c>
      <c r="EJ31" s="96">
        <v>3473.51</v>
      </c>
      <c r="EK31" s="96">
        <v>3473.51</v>
      </c>
      <c r="EL31" s="96">
        <v>3473.51</v>
      </c>
      <c r="EM31" s="96">
        <v>3473.51</v>
      </c>
      <c r="EN31" s="96">
        <v>3473.51</v>
      </c>
      <c r="EO31" s="96">
        <v>3473.51</v>
      </c>
      <c r="EP31" s="96">
        <v>3473.51</v>
      </c>
      <c r="EQ31" s="96">
        <v>3473.51</v>
      </c>
      <c r="ER31" s="96">
        <v>3473.51</v>
      </c>
      <c r="ES31" s="96">
        <v>3473.51</v>
      </c>
      <c r="ET31" s="96">
        <v>3473.51</v>
      </c>
      <c r="EU31" s="96">
        <v>3473.51</v>
      </c>
      <c r="EV31" s="96">
        <v>3473.51</v>
      </c>
      <c r="EW31" s="96">
        <v>3473.51</v>
      </c>
      <c r="EX31" s="96">
        <v>3473.51</v>
      </c>
      <c r="EY31" s="96">
        <v>3473.51</v>
      </c>
      <c r="EZ31" s="96">
        <v>3473.51</v>
      </c>
      <c r="FA31" s="96">
        <v>3473.51</v>
      </c>
      <c r="FB31" s="96">
        <v>3473.51</v>
      </c>
      <c r="FC31" s="96">
        <v>3473.51</v>
      </c>
      <c r="FD31" s="96">
        <v>3473.51</v>
      </c>
      <c r="FE31" s="96">
        <v>3473.51</v>
      </c>
      <c r="FF31" s="96">
        <v>3473.51</v>
      </c>
      <c r="FG31" s="96">
        <v>3473.51</v>
      </c>
      <c r="FH31" s="96">
        <v>3473.51</v>
      </c>
      <c r="FI31" s="96">
        <v>3473.51</v>
      </c>
      <c r="FJ31" s="96">
        <v>3473.51</v>
      </c>
      <c r="FK31" s="96">
        <v>3473.51</v>
      </c>
      <c r="FL31" s="96">
        <v>3473.51</v>
      </c>
      <c r="FM31" s="96">
        <v>3473.51</v>
      </c>
      <c r="FN31" s="96">
        <v>3473.51</v>
      </c>
      <c r="FO31" s="96">
        <v>0</v>
      </c>
      <c r="FP31" s="96">
        <v>0</v>
      </c>
      <c r="FQ31" s="96">
        <v>0</v>
      </c>
      <c r="FR31" s="96">
        <v>0</v>
      </c>
      <c r="FS31" s="96">
        <v>0</v>
      </c>
      <c r="FT31" s="96">
        <v>0</v>
      </c>
      <c r="FU31" s="96">
        <v>0</v>
      </c>
      <c r="FV31" s="96">
        <v>0</v>
      </c>
      <c r="FW31" s="96">
        <v>0</v>
      </c>
      <c r="FX31" s="96">
        <v>0</v>
      </c>
      <c r="FY31" s="96">
        <v>0</v>
      </c>
      <c r="FZ31" s="96">
        <v>0</v>
      </c>
      <c r="GA31" s="96">
        <v>0</v>
      </c>
      <c r="GB31" s="96">
        <v>0</v>
      </c>
      <c r="GC31" s="96">
        <v>0</v>
      </c>
      <c r="GD31" s="96">
        <v>0</v>
      </c>
      <c r="GE31" s="96">
        <v>0</v>
      </c>
      <c r="GF31" s="96">
        <v>0</v>
      </c>
      <c r="GG31" s="96">
        <v>0</v>
      </c>
      <c r="GH31" s="96">
        <v>0</v>
      </c>
      <c r="GI31" s="87">
        <v>135636</v>
      </c>
      <c r="GJ31" s="81"/>
      <c r="GK31" s="81"/>
    </row>
    <row r="32" spans="1:193">
      <c r="A32" s="87">
        <v>135624</v>
      </c>
      <c r="B32" s="87">
        <f>_xlfn.XLOOKUP(A32,[9]Planilha1!$L:$L,[9]Planilha1!$B:$B,,0)</f>
        <v>6387</v>
      </c>
      <c r="C32" s="87" t="s">
        <v>180</v>
      </c>
      <c r="D32" s="87" t="s">
        <v>181</v>
      </c>
      <c r="E32" s="91">
        <v>0.1003</v>
      </c>
      <c r="F32" s="87" t="s">
        <v>159</v>
      </c>
      <c r="G32" s="87" t="s">
        <v>160</v>
      </c>
      <c r="H32" s="95" t="str">
        <f>VLOOKUP(B32,Elegibilidade!A:I,9,0)</f>
        <v>Elegível</v>
      </c>
      <c r="I32" s="92">
        <v>149</v>
      </c>
      <c r="J32" s="88">
        <v>0</v>
      </c>
      <c r="K32" s="88">
        <f t="shared" si="4"/>
        <v>303313.32563163008</v>
      </c>
      <c r="L32" s="88">
        <f t="shared" si="0"/>
        <v>303313.32563163008</v>
      </c>
      <c r="M32" s="87" t="s">
        <v>162</v>
      </c>
      <c r="N32" s="88">
        <f>VLOOKUP(M32,Base!A:B,2,0)*L32</f>
        <v>303313.32563163008</v>
      </c>
      <c r="O32" s="88">
        <f t="shared" si="1"/>
        <v>277883.10686171887</v>
      </c>
      <c r="P32" s="88">
        <f>Vendas!$J$1</f>
        <v>880.37366341237282</v>
      </c>
      <c r="Q32" s="137">
        <f>VLOOKUP(A32,[10]FluxoFuturo!$A:$Q,17,0)</f>
        <v>398.97</v>
      </c>
      <c r="R32" s="88">
        <f t="shared" si="2"/>
        <v>351242.68049163441</v>
      </c>
      <c r="S32" s="93">
        <f t="shared" si="3"/>
        <v>0.79114276907568826</v>
      </c>
      <c r="T32" s="96">
        <v>3491.66</v>
      </c>
      <c r="U32" s="96">
        <v>3491.66</v>
      </c>
      <c r="V32" s="96">
        <v>3491.66</v>
      </c>
      <c r="W32" s="96">
        <v>3491.66</v>
      </c>
      <c r="X32" s="96">
        <v>3491.66</v>
      </c>
      <c r="Y32" s="96">
        <v>3491.66</v>
      </c>
      <c r="Z32" s="96">
        <v>3491.66</v>
      </c>
      <c r="AA32" s="96">
        <v>3491.66</v>
      </c>
      <c r="AB32" s="96">
        <v>3491.66</v>
      </c>
      <c r="AC32" s="96">
        <v>3491.66</v>
      </c>
      <c r="AD32" s="96">
        <v>3491.66</v>
      </c>
      <c r="AE32" s="96">
        <v>3491.66</v>
      </c>
      <c r="AF32" s="96">
        <v>3491.66</v>
      </c>
      <c r="AG32" s="96">
        <v>3491.66</v>
      </c>
      <c r="AH32" s="96">
        <v>3491.66</v>
      </c>
      <c r="AI32" s="96">
        <v>3491.66</v>
      </c>
      <c r="AJ32" s="96">
        <v>3491.66</v>
      </c>
      <c r="AK32" s="96">
        <v>3491.66</v>
      </c>
      <c r="AL32" s="96">
        <v>3491.66</v>
      </c>
      <c r="AM32" s="96">
        <v>3491.66</v>
      </c>
      <c r="AN32" s="96">
        <v>3491.66</v>
      </c>
      <c r="AO32" s="96">
        <v>3491.66</v>
      </c>
      <c r="AP32" s="96">
        <v>3491.66</v>
      </c>
      <c r="AQ32" s="96">
        <v>3491.66</v>
      </c>
      <c r="AR32" s="96">
        <v>3491.66</v>
      </c>
      <c r="AS32" s="96">
        <v>3491.66</v>
      </c>
      <c r="AT32" s="96">
        <v>3491.66</v>
      </c>
      <c r="AU32" s="96">
        <v>3491.66</v>
      </c>
      <c r="AV32" s="96">
        <v>3491.66</v>
      </c>
      <c r="AW32" s="96">
        <v>3491.66</v>
      </c>
      <c r="AX32" s="96">
        <v>3491.66</v>
      </c>
      <c r="AY32" s="96">
        <v>3491.66</v>
      </c>
      <c r="AZ32" s="96">
        <v>3491.66</v>
      </c>
      <c r="BA32" s="96">
        <v>3491.66</v>
      </c>
      <c r="BB32" s="96">
        <v>3491.66</v>
      </c>
      <c r="BC32" s="96">
        <v>3491.66</v>
      </c>
      <c r="BD32" s="96">
        <v>3491.66</v>
      </c>
      <c r="BE32" s="96">
        <v>3491.66</v>
      </c>
      <c r="BF32" s="96">
        <v>3491.66</v>
      </c>
      <c r="BG32" s="96">
        <v>3491.66</v>
      </c>
      <c r="BH32" s="96">
        <v>3491.66</v>
      </c>
      <c r="BI32" s="96">
        <v>3491.66</v>
      </c>
      <c r="BJ32" s="96">
        <v>3491.66</v>
      </c>
      <c r="BK32" s="96">
        <v>3491.66</v>
      </c>
      <c r="BL32" s="96">
        <v>3491.66</v>
      </c>
      <c r="BM32" s="96">
        <v>3491.66</v>
      </c>
      <c r="BN32" s="96">
        <v>3491.66</v>
      </c>
      <c r="BO32" s="96">
        <v>3491.66</v>
      </c>
      <c r="BP32" s="96">
        <v>3491.66</v>
      </c>
      <c r="BQ32" s="96">
        <v>3491.66</v>
      </c>
      <c r="BR32" s="96">
        <v>3491.66</v>
      </c>
      <c r="BS32" s="96">
        <v>3491.66</v>
      </c>
      <c r="BT32" s="96">
        <v>3491.66</v>
      </c>
      <c r="BU32" s="96">
        <v>3491.66</v>
      </c>
      <c r="BV32" s="96">
        <v>3491.66</v>
      </c>
      <c r="BW32" s="96">
        <v>3491.66</v>
      </c>
      <c r="BX32" s="96">
        <v>3491.66</v>
      </c>
      <c r="BY32" s="96">
        <v>3491.66</v>
      </c>
      <c r="BZ32" s="96">
        <v>3491.66</v>
      </c>
      <c r="CA32" s="96">
        <v>3491.66</v>
      </c>
      <c r="CB32" s="96">
        <v>3491.66</v>
      </c>
      <c r="CC32" s="96">
        <v>3491.66</v>
      </c>
      <c r="CD32" s="96">
        <v>3491.66</v>
      </c>
      <c r="CE32" s="96">
        <v>3491.66</v>
      </c>
      <c r="CF32" s="96">
        <v>3491.66</v>
      </c>
      <c r="CG32" s="96">
        <v>3491.66</v>
      </c>
      <c r="CH32" s="96">
        <v>3491.66</v>
      </c>
      <c r="CI32" s="96">
        <v>3491.66</v>
      </c>
      <c r="CJ32" s="96">
        <v>3491.66</v>
      </c>
      <c r="CK32" s="96">
        <v>3491.66</v>
      </c>
      <c r="CL32" s="96">
        <v>3491.66</v>
      </c>
      <c r="CM32" s="96">
        <v>3491.66</v>
      </c>
      <c r="CN32" s="96">
        <v>3491.66</v>
      </c>
      <c r="CO32" s="96">
        <v>3491.66</v>
      </c>
      <c r="CP32" s="96">
        <v>3491.66</v>
      </c>
      <c r="CQ32" s="96">
        <v>3491.66</v>
      </c>
      <c r="CR32" s="96">
        <v>3491.66</v>
      </c>
      <c r="CS32" s="96">
        <v>3491.66</v>
      </c>
      <c r="CT32" s="96">
        <v>3491.66</v>
      </c>
      <c r="CU32" s="96">
        <v>3491.66</v>
      </c>
      <c r="CV32" s="96">
        <v>3491.66</v>
      </c>
      <c r="CW32" s="96">
        <v>3491.66</v>
      </c>
      <c r="CX32" s="96">
        <v>3491.66</v>
      </c>
      <c r="CY32" s="96">
        <v>3491.66</v>
      </c>
      <c r="CZ32" s="96">
        <v>3491.66</v>
      </c>
      <c r="DA32" s="96">
        <v>3491.66</v>
      </c>
      <c r="DB32" s="96">
        <v>3491.66</v>
      </c>
      <c r="DC32" s="96">
        <v>3491.66</v>
      </c>
      <c r="DD32" s="96">
        <v>3491.66</v>
      </c>
      <c r="DE32" s="96">
        <v>3491.66</v>
      </c>
      <c r="DF32" s="96">
        <v>3491.66</v>
      </c>
      <c r="DG32" s="96">
        <v>3491.66</v>
      </c>
      <c r="DH32" s="96">
        <v>3491.66</v>
      </c>
      <c r="DI32" s="96">
        <v>3491.66</v>
      </c>
      <c r="DJ32" s="96">
        <v>3491.66</v>
      </c>
      <c r="DK32" s="96">
        <v>3491.66</v>
      </c>
      <c r="DL32" s="96">
        <v>3491.66</v>
      </c>
      <c r="DM32" s="96">
        <v>3491.66</v>
      </c>
      <c r="DN32" s="96">
        <v>3491.66</v>
      </c>
      <c r="DO32" s="96">
        <v>3491.66</v>
      </c>
      <c r="DP32" s="96">
        <v>3491.66</v>
      </c>
      <c r="DQ32" s="96">
        <v>3491.66</v>
      </c>
      <c r="DR32" s="96">
        <v>3491.66</v>
      </c>
      <c r="DS32" s="96">
        <v>3491.66</v>
      </c>
      <c r="DT32" s="96">
        <v>3491.66</v>
      </c>
      <c r="DU32" s="96">
        <v>3491.66</v>
      </c>
      <c r="DV32" s="96">
        <v>3491.66</v>
      </c>
      <c r="DW32" s="96">
        <v>3491.66</v>
      </c>
      <c r="DX32" s="96">
        <v>3491.66</v>
      </c>
      <c r="DY32" s="96">
        <v>3491.66</v>
      </c>
      <c r="DZ32" s="96">
        <v>3491.66</v>
      </c>
      <c r="EA32" s="96">
        <v>3491.66</v>
      </c>
      <c r="EB32" s="96">
        <v>3491.66</v>
      </c>
      <c r="EC32" s="96">
        <v>3491.66</v>
      </c>
      <c r="ED32" s="96">
        <v>3491.66</v>
      </c>
      <c r="EE32" s="96">
        <v>3491.66</v>
      </c>
      <c r="EF32" s="96">
        <v>3491.66</v>
      </c>
      <c r="EG32" s="96">
        <v>3491.66</v>
      </c>
      <c r="EH32" s="96">
        <v>3491.66</v>
      </c>
      <c r="EI32" s="96">
        <v>3491.66</v>
      </c>
      <c r="EJ32" s="96">
        <v>3491.66</v>
      </c>
      <c r="EK32" s="96">
        <v>3491.66</v>
      </c>
      <c r="EL32" s="96">
        <v>3491.66</v>
      </c>
      <c r="EM32" s="96">
        <v>3491.66</v>
      </c>
      <c r="EN32" s="96">
        <v>3491.66</v>
      </c>
      <c r="EO32" s="96">
        <v>3491.66</v>
      </c>
      <c r="EP32" s="96">
        <v>3491.66</v>
      </c>
      <c r="EQ32" s="96">
        <v>3491.66</v>
      </c>
      <c r="ER32" s="96">
        <v>3491.66</v>
      </c>
      <c r="ES32" s="96">
        <v>3491.66</v>
      </c>
      <c r="ET32" s="96">
        <v>3491.66</v>
      </c>
      <c r="EU32" s="96">
        <v>3491.66</v>
      </c>
      <c r="EV32" s="96">
        <v>3491.66</v>
      </c>
      <c r="EW32" s="96">
        <v>3491.66</v>
      </c>
      <c r="EX32" s="96">
        <v>3491.66</v>
      </c>
      <c r="EY32" s="96">
        <v>3491.66</v>
      </c>
      <c r="EZ32" s="96">
        <v>3491.66</v>
      </c>
      <c r="FA32" s="96">
        <v>3491.66</v>
      </c>
      <c r="FB32" s="96">
        <v>3491.66</v>
      </c>
      <c r="FC32" s="96">
        <v>3491.66</v>
      </c>
      <c r="FD32" s="96">
        <v>3491.66</v>
      </c>
      <c r="FE32" s="96">
        <v>3491.66</v>
      </c>
      <c r="FF32" s="96">
        <v>3491.66</v>
      </c>
      <c r="FG32" s="96">
        <v>3491.66</v>
      </c>
      <c r="FH32" s="96">
        <v>3491.66</v>
      </c>
      <c r="FI32" s="96">
        <v>3491.66</v>
      </c>
      <c r="FJ32" s="96">
        <v>3491.66</v>
      </c>
      <c r="FK32" s="96">
        <v>3491.66</v>
      </c>
      <c r="FL32" s="96">
        <v>3492.17</v>
      </c>
      <c r="FM32" s="96">
        <v>0</v>
      </c>
      <c r="FN32" s="96">
        <v>0</v>
      </c>
      <c r="FO32" s="96">
        <v>0</v>
      </c>
      <c r="FP32" s="96">
        <v>0</v>
      </c>
      <c r="FQ32" s="96">
        <v>0</v>
      </c>
      <c r="FR32" s="96">
        <v>0</v>
      </c>
      <c r="FS32" s="96">
        <v>0</v>
      </c>
      <c r="FT32" s="96">
        <v>0</v>
      </c>
      <c r="FU32" s="96">
        <v>0</v>
      </c>
      <c r="FV32" s="96">
        <v>0</v>
      </c>
      <c r="FW32" s="96">
        <v>0</v>
      </c>
      <c r="FX32" s="96">
        <v>0</v>
      </c>
      <c r="FY32" s="96">
        <v>0</v>
      </c>
      <c r="FZ32" s="96">
        <v>0</v>
      </c>
      <c r="GA32" s="96">
        <v>0</v>
      </c>
      <c r="GB32" s="96">
        <v>0</v>
      </c>
      <c r="GC32" s="96">
        <v>0</v>
      </c>
      <c r="GD32" s="96">
        <v>0</v>
      </c>
      <c r="GE32" s="96">
        <v>0</v>
      </c>
      <c r="GF32" s="96">
        <v>0</v>
      </c>
      <c r="GG32" s="96">
        <v>0</v>
      </c>
      <c r="GH32" s="96">
        <v>0</v>
      </c>
      <c r="GI32" s="87">
        <v>135624</v>
      </c>
      <c r="GJ32" s="81"/>
      <c r="GK32" s="81"/>
    </row>
    <row r="33" spans="1:193">
      <c r="A33" s="87">
        <v>135649</v>
      </c>
      <c r="B33" s="87">
        <f>_xlfn.XLOOKUP(A33,[9]Planilha1!$L:$L,[9]Planilha1!$B:$B,,0)</f>
        <v>6415</v>
      </c>
      <c r="C33" s="87" t="s">
        <v>261</v>
      </c>
      <c r="D33" s="87" t="s">
        <v>262</v>
      </c>
      <c r="E33" s="91">
        <v>0.1003</v>
      </c>
      <c r="F33" s="87" t="s">
        <v>159</v>
      </c>
      <c r="G33" s="87" t="s">
        <v>160</v>
      </c>
      <c r="H33" s="95" t="str">
        <f>VLOOKUP(B33,Elegibilidade!A:I,9,0)</f>
        <v>Elegível</v>
      </c>
      <c r="I33" s="92">
        <v>150</v>
      </c>
      <c r="J33" s="88">
        <v>0</v>
      </c>
      <c r="K33" s="88">
        <f t="shared" si="4"/>
        <v>301594.9332563171</v>
      </c>
      <c r="L33" s="88">
        <f t="shared" si="0"/>
        <v>301594.9332563171</v>
      </c>
      <c r="M33" s="87" t="s">
        <v>162</v>
      </c>
      <c r="N33" s="88">
        <f>VLOOKUP(M33,Base!A:B,2,0)*L33</f>
        <v>301594.9332563171</v>
      </c>
      <c r="O33" s="88">
        <f t="shared" si="1"/>
        <v>276296.83031350659</v>
      </c>
      <c r="P33" s="88">
        <f>Vendas!$J$1</f>
        <v>880.37366341237282</v>
      </c>
      <c r="Q33" s="137">
        <f>VLOOKUP(A33,[10]FluxoFuturo!$A:$Q,17,0)</f>
        <v>360</v>
      </c>
      <c r="R33" s="88">
        <f t="shared" si="2"/>
        <v>316934.51882845419</v>
      </c>
      <c r="S33" s="93">
        <f t="shared" si="3"/>
        <v>0.87177891299071975</v>
      </c>
      <c r="T33" s="96">
        <v>2429.86</v>
      </c>
      <c r="U33" s="96">
        <v>2429.86</v>
      </c>
      <c r="V33" s="96">
        <v>2429.86</v>
      </c>
      <c r="W33" s="96">
        <v>2429.86</v>
      </c>
      <c r="X33" s="96">
        <v>2429.86</v>
      </c>
      <c r="Y33" s="96">
        <v>2429.86</v>
      </c>
      <c r="Z33" s="96">
        <v>2429.86</v>
      </c>
      <c r="AA33" s="96">
        <v>2429.86</v>
      </c>
      <c r="AB33" s="96">
        <v>2429.86</v>
      </c>
      <c r="AC33" s="96">
        <v>2429.86</v>
      </c>
      <c r="AD33" s="96">
        <v>16164.78</v>
      </c>
      <c r="AE33" s="96">
        <v>2429.86</v>
      </c>
      <c r="AF33" s="96">
        <v>2429.86</v>
      </c>
      <c r="AG33" s="96">
        <v>2429.86</v>
      </c>
      <c r="AH33" s="96">
        <v>2429.86</v>
      </c>
      <c r="AI33" s="96">
        <v>2429.86</v>
      </c>
      <c r="AJ33" s="96">
        <v>2429.86</v>
      </c>
      <c r="AK33" s="96">
        <v>2429.86</v>
      </c>
      <c r="AL33" s="96">
        <v>2429.86</v>
      </c>
      <c r="AM33" s="96">
        <v>2429.86</v>
      </c>
      <c r="AN33" s="96">
        <v>2429.86</v>
      </c>
      <c r="AO33" s="96">
        <v>2429.86</v>
      </c>
      <c r="AP33" s="96">
        <v>16164.78</v>
      </c>
      <c r="AQ33" s="96">
        <v>2429.86</v>
      </c>
      <c r="AR33" s="96">
        <v>2429.86</v>
      </c>
      <c r="AS33" s="96">
        <v>2429.86</v>
      </c>
      <c r="AT33" s="96">
        <v>2429.86</v>
      </c>
      <c r="AU33" s="96">
        <v>2429.86</v>
      </c>
      <c r="AV33" s="96">
        <v>2429.86</v>
      </c>
      <c r="AW33" s="96">
        <v>2429.86</v>
      </c>
      <c r="AX33" s="96">
        <v>2429.86</v>
      </c>
      <c r="AY33" s="96">
        <v>2429.86</v>
      </c>
      <c r="AZ33" s="96">
        <v>2429.86</v>
      </c>
      <c r="BA33" s="96">
        <v>2429.86</v>
      </c>
      <c r="BB33" s="96">
        <v>16164.78</v>
      </c>
      <c r="BC33" s="96">
        <v>2429.86</v>
      </c>
      <c r="BD33" s="96">
        <v>2429.86</v>
      </c>
      <c r="BE33" s="96">
        <v>2429.86</v>
      </c>
      <c r="BF33" s="96">
        <v>2429.86</v>
      </c>
      <c r="BG33" s="96">
        <v>2429.86</v>
      </c>
      <c r="BH33" s="96">
        <v>2429.86</v>
      </c>
      <c r="BI33" s="96">
        <v>2429.86</v>
      </c>
      <c r="BJ33" s="96">
        <v>2429.86</v>
      </c>
      <c r="BK33" s="96">
        <v>2429.86</v>
      </c>
      <c r="BL33" s="96">
        <v>2429.86</v>
      </c>
      <c r="BM33" s="96">
        <v>2429.86</v>
      </c>
      <c r="BN33" s="96">
        <v>16164.78</v>
      </c>
      <c r="BO33" s="96">
        <v>2429.86</v>
      </c>
      <c r="BP33" s="96">
        <v>2429.86</v>
      </c>
      <c r="BQ33" s="96">
        <v>2429.86</v>
      </c>
      <c r="BR33" s="96">
        <v>2429.86</v>
      </c>
      <c r="BS33" s="96">
        <v>2429.86</v>
      </c>
      <c r="BT33" s="96">
        <v>2429.86</v>
      </c>
      <c r="BU33" s="96">
        <v>2429.86</v>
      </c>
      <c r="BV33" s="96">
        <v>2429.86</v>
      </c>
      <c r="BW33" s="96">
        <v>2429.86</v>
      </c>
      <c r="BX33" s="96">
        <v>2429.86</v>
      </c>
      <c r="BY33" s="96">
        <v>2429.86</v>
      </c>
      <c r="BZ33" s="96">
        <v>16164.78</v>
      </c>
      <c r="CA33" s="96">
        <v>2429.86</v>
      </c>
      <c r="CB33" s="96">
        <v>2429.86</v>
      </c>
      <c r="CC33" s="96">
        <v>2429.86</v>
      </c>
      <c r="CD33" s="96">
        <v>2429.86</v>
      </c>
      <c r="CE33" s="96">
        <v>2429.86</v>
      </c>
      <c r="CF33" s="96">
        <v>2429.86</v>
      </c>
      <c r="CG33" s="96">
        <v>2429.86</v>
      </c>
      <c r="CH33" s="96">
        <v>2429.86</v>
      </c>
      <c r="CI33" s="96">
        <v>2429.86</v>
      </c>
      <c r="CJ33" s="96">
        <v>2429.86</v>
      </c>
      <c r="CK33" s="96">
        <v>2429.86</v>
      </c>
      <c r="CL33" s="96">
        <v>16164.78</v>
      </c>
      <c r="CM33" s="96">
        <v>2429.86</v>
      </c>
      <c r="CN33" s="96">
        <v>2429.86</v>
      </c>
      <c r="CO33" s="96">
        <v>2429.86</v>
      </c>
      <c r="CP33" s="96">
        <v>2429.86</v>
      </c>
      <c r="CQ33" s="96">
        <v>2429.86</v>
      </c>
      <c r="CR33" s="96">
        <v>2429.86</v>
      </c>
      <c r="CS33" s="96">
        <v>2429.86</v>
      </c>
      <c r="CT33" s="96">
        <v>2429.86</v>
      </c>
      <c r="CU33" s="96">
        <v>2429.86</v>
      </c>
      <c r="CV33" s="96">
        <v>2429.86</v>
      </c>
      <c r="CW33" s="96">
        <v>2429.86</v>
      </c>
      <c r="CX33" s="96">
        <v>16164.78</v>
      </c>
      <c r="CY33" s="96">
        <v>2429.86</v>
      </c>
      <c r="CZ33" s="96">
        <v>2429.86</v>
      </c>
      <c r="DA33" s="96">
        <v>2429.86</v>
      </c>
      <c r="DB33" s="96">
        <v>2429.86</v>
      </c>
      <c r="DC33" s="96">
        <v>2429.86</v>
      </c>
      <c r="DD33" s="96">
        <v>2429.86</v>
      </c>
      <c r="DE33" s="96">
        <v>2429.86</v>
      </c>
      <c r="DF33" s="96">
        <v>2429.86</v>
      </c>
      <c r="DG33" s="96">
        <v>2429.86</v>
      </c>
      <c r="DH33" s="96">
        <v>2429.86</v>
      </c>
      <c r="DI33" s="96">
        <v>2429.86</v>
      </c>
      <c r="DJ33" s="96">
        <v>16164.78</v>
      </c>
      <c r="DK33" s="96">
        <v>2429.86</v>
      </c>
      <c r="DL33" s="96">
        <v>2429.86</v>
      </c>
      <c r="DM33" s="96">
        <v>2429.86</v>
      </c>
      <c r="DN33" s="96">
        <v>2429.86</v>
      </c>
      <c r="DO33" s="96">
        <v>2429.86</v>
      </c>
      <c r="DP33" s="96">
        <v>2429.86</v>
      </c>
      <c r="DQ33" s="96">
        <v>2429.86</v>
      </c>
      <c r="DR33" s="96">
        <v>2429.86</v>
      </c>
      <c r="DS33" s="96">
        <v>2429.86</v>
      </c>
      <c r="DT33" s="96">
        <v>2429.86</v>
      </c>
      <c r="DU33" s="96">
        <v>2429.86</v>
      </c>
      <c r="DV33" s="96">
        <v>16164.78</v>
      </c>
      <c r="DW33" s="96">
        <v>2429.86</v>
      </c>
      <c r="DX33" s="96">
        <v>2429.86</v>
      </c>
      <c r="DY33" s="96">
        <v>2429.86</v>
      </c>
      <c r="DZ33" s="96">
        <v>2429.86</v>
      </c>
      <c r="EA33" s="96">
        <v>2429.86</v>
      </c>
      <c r="EB33" s="96">
        <v>2429.86</v>
      </c>
      <c r="EC33" s="96">
        <v>2429.86</v>
      </c>
      <c r="ED33" s="96">
        <v>2429.86</v>
      </c>
      <c r="EE33" s="96">
        <v>2429.86</v>
      </c>
      <c r="EF33" s="96">
        <v>2429.86</v>
      </c>
      <c r="EG33" s="96">
        <v>2429.86</v>
      </c>
      <c r="EH33" s="96">
        <v>16164.78</v>
      </c>
      <c r="EI33" s="96">
        <v>2429.86</v>
      </c>
      <c r="EJ33" s="96">
        <v>2429.86</v>
      </c>
      <c r="EK33" s="96">
        <v>2429.86</v>
      </c>
      <c r="EL33" s="96">
        <v>2429.86</v>
      </c>
      <c r="EM33" s="96">
        <v>2429.86</v>
      </c>
      <c r="EN33" s="96">
        <v>2429.86</v>
      </c>
      <c r="EO33" s="96">
        <v>2429.86</v>
      </c>
      <c r="EP33" s="96">
        <v>2429.86</v>
      </c>
      <c r="EQ33" s="96">
        <v>2429.86</v>
      </c>
      <c r="ER33" s="96">
        <v>2429.86</v>
      </c>
      <c r="ES33" s="96">
        <v>2429.86</v>
      </c>
      <c r="ET33" s="96">
        <v>16164.77</v>
      </c>
      <c r="EU33" s="96">
        <v>2429.86</v>
      </c>
      <c r="EV33" s="96">
        <v>2429.86</v>
      </c>
      <c r="EW33" s="96">
        <v>2429.86</v>
      </c>
      <c r="EX33" s="96">
        <v>2429.86</v>
      </c>
      <c r="EY33" s="96">
        <v>2429.86</v>
      </c>
      <c r="EZ33" s="96">
        <v>2429.86</v>
      </c>
      <c r="FA33" s="96">
        <v>2429.86</v>
      </c>
      <c r="FB33" s="96">
        <v>2429.86</v>
      </c>
      <c r="FC33" s="96">
        <v>2429.86</v>
      </c>
      <c r="FD33" s="96">
        <v>2429.86</v>
      </c>
      <c r="FE33" s="96">
        <v>2429.86</v>
      </c>
      <c r="FF33" s="96">
        <v>2429.86</v>
      </c>
      <c r="FG33" s="96">
        <v>2429.86</v>
      </c>
      <c r="FH33" s="96">
        <v>2429.86</v>
      </c>
      <c r="FI33" s="96">
        <v>2429.86</v>
      </c>
      <c r="FJ33" s="96">
        <v>2429.86</v>
      </c>
      <c r="FK33" s="96">
        <v>2429.86</v>
      </c>
      <c r="FL33" s="96">
        <v>2429.86</v>
      </c>
      <c r="FM33" s="96">
        <v>2429.7399999999998</v>
      </c>
      <c r="FN33" s="96">
        <v>0</v>
      </c>
      <c r="FO33" s="96">
        <v>0</v>
      </c>
      <c r="FP33" s="96">
        <v>0</v>
      </c>
      <c r="FQ33" s="96">
        <v>0</v>
      </c>
      <c r="FR33" s="96">
        <v>0</v>
      </c>
      <c r="FS33" s="96">
        <v>0</v>
      </c>
      <c r="FT33" s="96">
        <v>0</v>
      </c>
      <c r="FU33" s="96">
        <v>0</v>
      </c>
      <c r="FV33" s="96">
        <v>0</v>
      </c>
      <c r="FW33" s="96">
        <v>0</v>
      </c>
      <c r="FX33" s="96">
        <v>0</v>
      </c>
      <c r="FY33" s="96">
        <v>0</v>
      </c>
      <c r="FZ33" s="96">
        <v>0</v>
      </c>
      <c r="GA33" s="96">
        <v>0</v>
      </c>
      <c r="GB33" s="96">
        <v>0</v>
      </c>
      <c r="GC33" s="96">
        <v>0</v>
      </c>
      <c r="GD33" s="96">
        <v>0</v>
      </c>
      <c r="GE33" s="96">
        <v>0</v>
      </c>
      <c r="GF33" s="96">
        <v>0</v>
      </c>
      <c r="GG33" s="96">
        <v>0</v>
      </c>
      <c r="GH33" s="96">
        <v>0</v>
      </c>
      <c r="GI33" s="87">
        <v>135649</v>
      </c>
      <c r="GJ33" s="81"/>
      <c r="GK33" s="81"/>
    </row>
    <row r="34" spans="1:193">
      <c r="A34" s="87">
        <v>135650</v>
      </c>
      <c r="B34" s="87">
        <f>_xlfn.XLOOKUP(A34,[9]Planilha1!$L:$L,[9]Planilha1!$B:$B,,0)</f>
        <v>6416</v>
      </c>
      <c r="C34" s="87" t="s">
        <v>261</v>
      </c>
      <c r="D34" s="87" t="s">
        <v>262</v>
      </c>
      <c r="E34" s="91">
        <v>0.1003</v>
      </c>
      <c r="F34" s="87" t="s">
        <v>159</v>
      </c>
      <c r="G34" s="87" t="s">
        <v>160</v>
      </c>
      <c r="H34" s="95" t="str">
        <f>VLOOKUP(B34,Elegibilidade!A:I,9,0)</f>
        <v>Elegível</v>
      </c>
      <c r="I34" s="92">
        <v>150</v>
      </c>
      <c r="J34" s="88">
        <v>0</v>
      </c>
      <c r="K34" s="88">
        <f t="shared" si="4"/>
        <v>301594.9332563171</v>
      </c>
      <c r="L34" s="88">
        <f t="shared" si="0"/>
        <v>301594.9332563171</v>
      </c>
      <c r="M34" s="87" t="s">
        <v>162</v>
      </c>
      <c r="N34" s="88">
        <f>VLOOKUP(M34,Base!A:B,2,0)*L34</f>
        <v>301594.9332563171</v>
      </c>
      <c r="O34" s="88">
        <f t="shared" si="1"/>
        <v>276296.83031350659</v>
      </c>
      <c r="P34" s="88">
        <f>Vendas!$J$1</f>
        <v>880.37366341237282</v>
      </c>
      <c r="Q34" s="137">
        <f>VLOOKUP(A34,[10]FluxoFuturo!$A:$Q,17,0)</f>
        <v>360</v>
      </c>
      <c r="R34" s="88">
        <f t="shared" si="2"/>
        <v>316934.51882845419</v>
      </c>
      <c r="S34" s="93">
        <f t="shared" si="3"/>
        <v>0.87177891299071975</v>
      </c>
      <c r="T34" s="96">
        <v>2429.86</v>
      </c>
      <c r="U34" s="96">
        <v>2429.86</v>
      </c>
      <c r="V34" s="96">
        <v>2429.86</v>
      </c>
      <c r="W34" s="96">
        <v>2429.86</v>
      </c>
      <c r="X34" s="96">
        <v>2429.86</v>
      </c>
      <c r="Y34" s="96">
        <v>2429.86</v>
      </c>
      <c r="Z34" s="96">
        <v>2429.86</v>
      </c>
      <c r="AA34" s="96">
        <v>2429.86</v>
      </c>
      <c r="AB34" s="96">
        <v>2429.86</v>
      </c>
      <c r="AC34" s="96">
        <v>2429.86</v>
      </c>
      <c r="AD34" s="96">
        <v>16164.78</v>
      </c>
      <c r="AE34" s="96">
        <v>2429.86</v>
      </c>
      <c r="AF34" s="96">
        <v>2429.86</v>
      </c>
      <c r="AG34" s="96">
        <v>2429.86</v>
      </c>
      <c r="AH34" s="96">
        <v>2429.86</v>
      </c>
      <c r="AI34" s="96">
        <v>2429.86</v>
      </c>
      <c r="AJ34" s="96">
        <v>2429.86</v>
      </c>
      <c r="AK34" s="96">
        <v>2429.86</v>
      </c>
      <c r="AL34" s="96">
        <v>2429.86</v>
      </c>
      <c r="AM34" s="96">
        <v>2429.86</v>
      </c>
      <c r="AN34" s="96">
        <v>2429.86</v>
      </c>
      <c r="AO34" s="96">
        <v>2429.86</v>
      </c>
      <c r="AP34" s="96">
        <v>16164.78</v>
      </c>
      <c r="AQ34" s="96">
        <v>2429.86</v>
      </c>
      <c r="AR34" s="96">
        <v>2429.86</v>
      </c>
      <c r="AS34" s="96">
        <v>2429.86</v>
      </c>
      <c r="AT34" s="96">
        <v>2429.86</v>
      </c>
      <c r="AU34" s="96">
        <v>2429.86</v>
      </c>
      <c r="AV34" s="96">
        <v>2429.86</v>
      </c>
      <c r="AW34" s="96">
        <v>2429.86</v>
      </c>
      <c r="AX34" s="96">
        <v>2429.86</v>
      </c>
      <c r="AY34" s="96">
        <v>2429.86</v>
      </c>
      <c r="AZ34" s="96">
        <v>2429.86</v>
      </c>
      <c r="BA34" s="96">
        <v>2429.86</v>
      </c>
      <c r="BB34" s="96">
        <v>16164.78</v>
      </c>
      <c r="BC34" s="96">
        <v>2429.86</v>
      </c>
      <c r="BD34" s="96">
        <v>2429.86</v>
      </c>
      <c r="BE34" s="96">
        <v>2429.86</v>
      </c>
      <c r="BF34" s="96">
        <v>2429.86</v>
      </c>
      <c r="BG34" s="96">
        <v>2429.86</v>
      </c>
      <c r="BH34" s="96">
        <v>2429.86</v>
      </c>
      <c r="BI34" s="96">
        <v>2429.86</v>
      </c>
      <c r="BJ34" s="96">
        <v>2429.86</v>
      </c>
      <c r="BK34" s="96">
        <v>2429.86</v>
      </c>
      <c r="BL34" s="96">
        <v>2429.86</v>
      </c>
      <c r="BM34" s="96">
        <v>2429.86</v>
      </c>
      <c r="BN34" s="96">
        <v>16164.78</v>
      </c>
      <c r="BO34" s="96">
        <v>2429.86</v>
      </c>
      <c r="BP34" s="96">
        <v>2429.86</v>
      </c>
      <c r="BQ34" s="96">
        <v>2429.86</v>
      </c>
      <c r="BR34" s="96">
        <v>2429.86</v>
      </c>
      <c r="BS34" s="96">
        <v>2429.86</v>
      </c>
      <c r="BT34" s="96">
        <v>2429.86</v>
      </c>
      <c r="BU34" s="96">
        <v>2429.86</v>
      </c>
      <c r="BV34" s="96">
        <v>2429.86</v>
      </c>
      <c r="BW34" s="96">
        <v>2429.86</v>
      </c>
      <c r="BX34" s="96">
        <v>2429.86</v>
      </c>
      <c r="BY34" s="96">
        <v>2429.86</v>
      </c>
      <c r="BZ34" s="96">
        <v>16164.78</v>
      </c>
      <c r="CA34" s="96">
        <v>2429.86</v>
      </c>
      <c r="CB34" s="96">
        <v>2429.86</v>
      </c>
      <c r="CC34" s="96">
        <v>2429.86</v>
      </c>
      <c r="CD34" s="96">
        <v>2429.86</v>
      </c>
      <c r="CE34" s="96">
        <v>2429.86</v>
      </c>
      <c r="CF34" s="96">
        <v>2429.86</v>
      </c>
      <c r="CG34" s="96">
        <v>2429.86</v>
      </c>
      <c r="CH34" s="96">
        <v>2429.86</v>
      </c>
      <c r="CI34" s="96">
        <v>2429.86</v>
      </c>
      <c r="CJ34" s="96">
        <v>2429.86</v>
      </c>
      <c r="CK34" s="96">
        <v>2429.86</v>
      </c>
      <c r="CL34" s="96">
        <v>16164.78</v>
      </c>
      <c r="CM34" s="96">
        <v>2429.86</v>
      </c>
      <c r="CN34" s="96">
        <v>2429.86</v>
      </c>
      <c r="CO34" s="96">
        <v>2429.86</v>
      </c>
      <c r="CP34" s="96">
        <v>2429.86</v>
      </c>
      <c r="CQ34" s="96">
        <v>2429.86</v>
      </c>
      <c r="CR34" s="96">
        <v>2429.86</v>
      </c>
      <c r="CS34" s="96">
        <v>2429.86</v>
      </c>
      <c r="CT34" s="96">
        <v>2429.86</v>
      </c>
      <c r="CU34" s="96">
        <v>2429.86</v>
      </c>
      <c r="CV34" s="96">
        <v>2429.86</v>
      </c>
      <c r="CW34" s="96">
        <v>2429.86</v>
      </c>
      <c r="CX34" s="96">
        <v>16164.78</v>
      </c>
      <c r="CY34" s="96">
        <v>2429.86</v>
      </c>
      <c r="CZ34" s="96">
        <v>2429.86</v>
      </c>
      <c r="DA34" s="96">
        <v>2429.86</v>
      </c>
      <c r="DB34" s="96">
        <v>2429.86</v>
      </c>
      <c r="DC34" s="96">
        <v>2429.86</v>
      </c>
      <c r="DD34" s="96">
        <v>2429.86</v>
      </c>
      <c r="DE34" s="96">
        <v>2429.86</v>
      </c>
      <c r="DF34" s="96">
        <v>2429.86</v>
      </c>
      <c r="DG34" s="96">
        <v>2429.86</v>
      </c>
      <c r="DH34" s="96">
        <v>2429.86</v>
      </c>
      <c r="DI34" s="96">
        <v>2429.86</v>
      </c>
      <c r="DJ34" s="96">
        <v>16164.78</v>
      </c>
      <c r="DK34" s="96">
        <v>2429.86</v>
      </c>
      <c r="DL34" s="96">
        <v>2429.86</v>
      </c>
      <c r="DM34" s="96">
        <v>2429.86</v>
      </c>
      <c r="DN34" s="96">
        <v>2429.86</v>
      </c>
      <c r="DO34" s="96">
        <v>2429.86</v>
      </c>
      <c r="DP34" s="96">
        <v>2429.86</v>
      </c>
      <c r="DQ34" s="96">
        <v>2429.86</v>
      </c>
      <c r="DR34" s="96">
        <v>2429.86</v>
      </c>
      <c r="DS34" s="96">
        <v>2429.86</v>
      </c>
      <c r="DT34" s="96">
        <v>2429.86</v>
      </c>
      <c r="DU34" s="96">
        <v>2429.86</v>
      </c>
      <c r="DV34" s="96">
        <v>16164.78</v>
      </c>
      <c r="DW34" s="96">
        <v>2429.86</v>
      </c>
      <c r="DX34" s="96">
        <v>2429.86</v>
      </c>
      <c r="DY34" s="96">
        <v>2429.86</v>
      </c>
      <c r="DZ34" s="96">
        <v>2429.86</v>
      </c>
      <c r="EA34" s="96">
        <v>2429.86</v>
      </c>
      <c r="EB34" s="96">
        <v>2429.86</v>
      </c>
      <c r="EC34" s="96">
        <v>2429.86</v>
      </c>
      <c r="ED34" s="96">
        <v>2429.86</v>
      </c>
      <c r="EE34" s="96">
        <v>2429.86</v>
      </c>
      <c r="EF34" s="96">
        <v>2429.86</v>
      </c>
      <c r="EG34" s="96">
        <v>2429.86</v>
      </c>
      <c r="EH34" s="96">
        <v>16164.78</v>
      </c>
      <c r="EI34" s="96">
        <v>2429.86</v>
      </c>
      <c r="EJ34" s="96">
        <v>2429.86</v>
      </c>
      <c r="EK34" s="96">
        <v>2429.86</v>
      </c>
      <c r="EL34" s="96">
        <v>2429.86</v>
      </c>
      <c r="EM34" s="96">
        <v>2429.86</v>
      </c>
      <c r="EN34" s="96">
        <v>2429.86</v>
      </c>
      <c r="EO34" s="96">
        <v>2429.86</v>
      </c>
      <c r="EP34" s="96">
        <v>2429.86</v>
      </c>
      <c r="EQ34" s="96">
        <v>2429.86</v>
      </c>
      <c r="ER34" s="96">
        <v>2429.86</v>
      </c>
      <c r="ES34" s="96">
        <v>2429.86</v>
      </c>
      <c r="ET34" s="96">
        <v>16164.77</v>
      </c>
      <c r="EU34" s="96">
        <v>2429.86</v>
      </c>
      <c r="EV34" s="96">
        <v>2429.86</v>
      </c>
      <c r="EW34" s="96">
        <v>2429.86</v>
      </c>
      <c r="EX34" s="96">
        <v>2429.86</v>
      </c>
      <c r="EY34" s="96">
        <v>2429.86</v>
      </c>
      <c r="EZ34" s="96">
        <v>2429.86</v>
      </c>
      <c r="FA34" s="96">
        <v>2429.86</v>
      </c>
      <c r="FB34" s="96">
        <v>2429.86</v>
      </c>
      <c r="FC34" s="96">
        <v>2429.86</v>
      </c>
      <c r="FD34" s="96">
        <v>2429.86</v>
      </c>
      <c r="FE34" s="96">
        <v>2429.86</v>
      </c>
      <c r="FF34" s="96">
        <v>2429.86</v>
      </c>
      <c r="FG34" s="96">
        <v>2429.86</v>
      </c>
      <c r="FH34" s="96">
        <v>2429.86</v>
      </c>
      <c r="FI34" s="96">
        <v>2429.86</v>
      </c>
      <c r="FJ34" s="96">
        <v>2429.86</v>
      </c>
      <c r="FK34" s="96">
        <v>2429.86</v>
      </c>
      <c r="FL34" s="96">
        <v>2429.86</v>
      </c>
      <c r="FM34" s="96">
        <v>2429.7399999999998</v>
      </c>
      <c r="FN34" s="96">
        <v>0</v>
      </c>
      <c r="FO34" s="96">
        <v>0</v>
      </c>
      <c r="FP34" s="96">
        <v>0</v>
      </c>
      <c r="FQ34" s="96">
        <v>0</v>
      </c>
      <c r="FR34" s="96">
        <v>0</v>
      </c>
      <c r="FS34" s="96">
        <v>0</v>
      </c>
      <c r="FT34" s="96">
        <v>0</v>
      </c>
      <c r="FU34" s="96">
        <v>0</v>
      </c>
      <c r="FV34" s="96">
        <v>0</v>
      </c>
      <c r="FW34" s="96">
        <v>0</v>
      </c>
      <c r="FX34" s="96">
        <v>0</v>
      </c>
      <c r="FY34" s="96">
        <v>0</v>
      </c>
      <c r="FZ34" s="96">
        <v>0</v>
      </c>
      <c r="GA34" s="96">
        <v>0</v>
      </c>
      <c r="GB34" s="96">
        <v>0</v>
      </c>
      <c r="GC34" s="96">
        <v>0</v>
      </c>
      <c r="GD34" s="96">
        <v>0</v>
      </c>
      <c r="GE34" s="96">
        <v>0</v>
      </c>
      <c r="GF34" s="96">
        <v>0</v>
      </c>
      <c r="GG34" s="96">
        <v>0</v>
      </c>
      <c r="GH34" s="96">
        <v>0</v>
      </c>
      <c r="GI34" s="87">
        <v>135650</v>
      </c>
      <c r="GJ34" s="81"/>
      <c r="GK34" s="81"/>
    </row>
    <row r="35" spans="1:193">
      <c r="A35" s="87">
        <v>136355</v>
      </c>
      <c r="B35" s="87">
        <f>_xlfn.XLOOKUP(A35,[9]Planilha1!$L:$L,[9]Planilha1!$B:$B,,0)</f>
        <v>5434</v>
      </c>
      <c r="C35" s="87" t="s">
        <v>322</v>
      </c>
      <c r="D35" s="87" t="s">
        <v>323</v>
      </c>
      <c r="E35" s="91">
        <v>0.100339</v>
      </c>
      <c r="F35" s="87" t="s">
        <v>159</v>
      </c>
      <c r="G35" s="87" t="s">
        <v>160</v>
      </c>
      <c r="H35" s="95" t="str">
        <f>VLOOKUP(B35,Elegibilidade!A:I,9,0)</f>
        <v>Inelegível</v>
      </c>
      <c r="I35" s="92">
        <v>135</v>
      </c>
      <c r="J35" s="88">
        <v>0</v>
      </c>
      <c r="K35" s="88">
        <f t="shared" si="4"/>
        <v>300500.00259722548</v>
      </c>
      <c r="L35" s="88">
        <f t="shared" ref="L35:L66" si="5">J35+K35</f>
        <v>300500.00259722548</v>
      </c>
      <c r="M35" s="87" t="s">
        <v>162</v>
      </c>
      <c r="N35" s="88">
        <f>VLOOKUP(M35,Base!A:B,2,0)*L35</f>
        <v>300500.00259722548</v>
      </c>
      <c r="O35" s="88">
        <f t="shared" ref="O35:O66" si="6">NPV((1+12%)^(1/12)-1,T35:GH35)</f>
        <v>277040.34890015487</v>
      </c>
      <c r="P35" s="88">
        <f>Vendas!$J$1</f>
        <v>880.37366341237282</v>
      </c>
      <c r="Q35" s="137">
        <v>360</v>
      </c>
      <c r="R35" s="88">
        <f t="shared" ref="R35:R66" si="7">P35*Q35</f>
        <v>316934.51882845419</v>
      </c>
      <c r="S35" s="93">
        <f t="shared" ref="S35:S66" si="8">O35/R35</f>
        <v>0.87412488208678629</v>
      </c>
      <c r="T35" s="96">
        <v>3648.27</v>
      </c>
      <c r="U35" s="96">
        <v>3648.27</v>
      </c>
      <c r="V35" s="96">
        <v>3648.27</v>
      </c>
      <c r="W35" s="96">
        <v>3648.27</v>
      </c>
      <c r="X35" s="96">
        <v>3648.27</v>
      </c>
      <c r="Y35" s="96">
        <v>3648.27</v>
      </c>
      <c r="Z35" s="96">
        <v>3648.27</v>
      </c>
      <c r="AA35" s="96">
        <v>3648.27</v>
      </c>
      <c r="AB35" s="96">
        <v>3648.27</v>
      </c>
      <c r="AC35" s="96">
        <v>3648.27</v>
      </c>
      <c r="AD35" s="96">
        <v>3648.27</v>
      </c>
      <c r="AE35" s="96">
        <v>3648.27</v>
      </c>
      <c r="AF35" s="96">
        <v>3648.27</v>
      </c>
      <c r="AG35" s="96">
        <v>3648.27</v>
      </c>
      <c r="AH35" s="96">
        <v>3648.27</v>
      </c>
      <c r="AI35" s="96">
        <v>3648.27</v>
      </c>
      <c r="AJ35" s="96">
        <v>3648.27</v>
      </c>
      <c r="AK35" s="96">
        <v>3648.27</v>
      </c>
      <c r="AL35" s="96">
        <v>3648.27</v>
      </c>
      <c r="AM35" s="96">
        <v>3648.27</v>
      </c>
      <c r="AN35" s="96">
        <v>3648.27</v>
      </c>
      <c r="AO35" s="96">
        <v>3648.27</v>
      </c>
      <c r="AP35" s="96">
        <v>3648.27</v>
      </c>
      <c r="AQ35" s="96">
        <v>3648.27</v>
      </c>
      <c r="AR35" s="96">
        <v>3648.27</v>
      </c>
      <c r="AS35" s="96">
        <v>3648.27</v>
      </c>
      <c r="AT35" s="96">
        <v>3648.27</v>
      </c>
      <c r="AU35" s="96">
        <v>3648.27</v>
      </c>
      <c r="AV35" s="96">
        <v>3648.27</v>
      </c>
      <c r="AW35" s="96">
        <v>3648.27</v>
      </c>
      <c r="AX35" s="96">
        <v>3648.27</v>
      </c>
      <c r="AY35" s="96">
        <v>3648.27</v>
      </c>
      <c r="AZ35" s="96">
        <v>3648.27</v>
      </c>
      <c r="BA35" s="96">
        <v>3648.27</v>
      </c>
      <c r="BB35" s="96">
        <v>3648.27</v>
      </c>
      <c r="BC35" s="96">
        <v>3648.27</v>
      </c>
      <c r="BD35" s="96">
        <v>3648.27</v>
      </c>
      <c r="BE35" s="96">
        <v>3648.27</v>
      </c>
      <c r="BF35" s="96">
        <v>3648.27</v>
      </c>
      <c r="BG35" s="96">
        <v>3648.27</v>
      </c>
      <c r="BH35" s="96">
        <v>3648.27</v>
      </c>
      <c r="BI35" s="96">
        <v>3648.27</v>
      </c>
      <c r="BJ35" s="96">
        <v>3648.27</v>
      </c>
      <c r="BK35" s="96">
        <v>3648.27</v>
      </c>
      <c r="BL35" s="96">
        <v>3648.27</v>
      </c>
      <c r="BM35" s="96">
        <v>3648.27</v>
      </c>
      <c r="BN35" s="96">
        <v>3648.27</v>
      </c>
      <c r="BO35" s="96">
        <v>3648.27</v>
      </c>
      <c r="BP35" s="96">
        <v>3648.27</v>
      </c>
      <c r="BQ35" s="96">
        <v>3648.27</v>
      </c>
      <c r="BR35" s="96">
        <v>3648.27</v>
      </c>
      <c r="BS35" s="96">
        <v>3648.27</v>
      </c>
      <c r="BT35" s="96">
        <v>3648.27</v>
      </c>
      <c r="BU35" s="96">
        <v>3648.27</v>
      </c>
      <c r="BV35" s="96">
        <v>3648.27</v>
      </c>
      <c r="BW35" s="96">
        <v>3648.27</v>
      </c>
      <c r="BX35" s="96">
        <v>3648.27</v>
      </c>
      <c r="BY35" s="96">
        <v>3648.27</v>
      </c>
      <c r="BZ35" s="96">
        <v>3648.27</v>
      </c>
      <c r="CA35" s="96">
        <v>3648.27</v>
      </c>
      <c r="CB35" s="96">
        <v>3648.27</v>
      </c>
      <c r="CC35" s="96">
        <v>3648.27</v>
      </c>
      <c r="CD35" s="96">
        <v>3648.27</v>
      </c>
      <c r="CE35" s="96">
        <v>3648.27</v>
      </c>
      <c r="CF35" s="96">
        <v>3648.27</v>
      </c>
      <c r="CG35" s="96">
        <v>3648.27</v>
      </c>
      <c r="CH35" s="96">
        <v>3648.27</v>
      </c>
      <c r="CI35" s="96">
        <v>3648.27</v>
      </c>
      <c r="CJ35" s="96">
        <v>3648.27</v>
      </c>
      <c r="CK35" s="96">
        <v>3648.27</v>
      </c>
      <c r="CL35" s="96">
        <v>3648.27</v>
      </c>
      <c r="CM35" s="96">
        <v>3648.27</v>
      </c>
      <c r="CN35" s="96">
        <v>3648.27</v>
      </c>
      <c r="CO35" s="96">
        <v>3648.27</v>
      </c>
      <c r="CP35" s="96">
        <v>3648.27</v>
      </c>
      <c r="CQ35" s="96">
        <v>3648.27</v>
      </c>
      <c r="CR35" s="96">
        <v>3648.27</v>
      </c>
      <c r="CS35" s="96">
        <v>3648.27</v>
      </c>
      <c r="CT35" s="96">
        <v>3648.27</v>
      </c>
      <c r="CU35" s="96">
        <v>3648.27</v>
      </c>
      <c r="CV35" s="96">
        <v>3648.27</v>
      </c>
      <c r="CW35" s="96">
        <v>3648.27</v>
      </c>
      <c r="CX35" s="96">
        <v>3648.27</v>
      </c>
      <c r="CY35" s="96">
        <v>3648.27</v>
      </c>
      <c r="CZ35" s="96">
        <v>3648.27</v>
      </c>
      <c r="DA35" s="96">
        <v>3648.27</v>
      </c>
      <c r="DB35" s="96">
        <v>3648.27</v>
      </c>
      <c r="DC35" s="96">
        <v>3648.27</v>
      </c>
      <c r="DD35" s="96">
        <v>3648.27</v>
      </c>
      <c r="DE35" s="96">
        <v>3648.27</v>
      </c>
      <c r="DF35" s="96">
        <v>3648.27</v>
      </c>
      <c r="DG35" s="96">
        <v>3648.27</v>
      </c>
      <c r="DH35" s="96">
        <v>3648.27</v>
      </c>
      <c r="DI35" s="96">
        <v>3648.27</v>
      </c>
      <c r="DJ35" s="96">
        <v>3648.27</v>
      </c>
      <c r="DK35" s="96">
        <v>3648.27</v>
      </c>
      <c r="DL35" s="96">
        <v>3648.27</v>
      </c>
      <c r="DM35" s="96">
        <v>3648.27</v>
      </c>
      <c r="DN35" s="96">
        <v>3648.27</v>
      </c>
      <c r="DO35" s="96">
        <v>3648.27</v>
      </c>
      <c r="DP35" s="96">
        <v>3648.27</v>
      </c>
      <c r="DQ35" s="96">
        <v>3648.27</v>
      </c>
      <c r="DR35" s="96">
        <v>3648.27</v>
      </c>
      <c r="DS35" s="96">
        <v>3648.27</v>
      </c>
      <c r="DT35" s="96">
        <v>3648.27</v>
      </c>
      <c r="DU35" s="96">
        <v>3648.27</v>
      </c>
      <c r="DV35" s="96">
        <v>3648.27</v>
      </c>
      <c r="DW35" s="96">
        <v>3648.27</v>
      </c>
      <c r="DX35" s="96">
        <v>3648.27</v>
      </c>
      <c r="DY35" s="96">
        <v>3648.27</v>
      </c>
      <c r="DZ35" s="96">
        <v>3648.27</v>
      </c>
      <c r="EA35" s="96">
        <v>3648.27</v>
      </c>
      <c r="EB35" s="96">
        <v>3648.27</v>
      </c>
      <c r="EC35" s="96">
        <v>3648.27</v>
      </c>
      <c r="ED35" s="96">
        <v>3648.27</v>
      </c>
      <c r="EE35" s="96">
        <v>3648.27</v>
      </c>
      <c r="EF35" s="96">
        <v>3648.27</v>
      </c>
      <c r="EG35" s="96">
        <v>3648.27</v>
      </c>
      <c r="EH35" s="96">
        <v>3648.27</v>
      </c>
      <c r="EI35" s="96">
        <v>3648.27</v>
      </c>
      <c r="EJ35" s="96">
        <v>3648.27</v>
      </c>
      <c r="EK35" s="96">
        <v>3648.27</v>
      </c>
      <c r="EL35" s="96">
        <v>3648.27</v>
      </c>
      <c r="EM35" s="96">
        <v>3648.27</v>
      </c>
      <c r="EN35" s="96">
        <v>3648.27</v>
      </c>
      <c r="EO35" s="96">
        <v>3648.27</v>
      </c>
      <c r="EP35" s="96">
        <v>3648.27</v>
      </c>
      <c r="EQ35" s="96">
        <v>3648.27</v>
      </c>
      <c r="ER35" s="96">
        <v>3648.27</v>
      </c>
      <c r="ES35" s="96">
        <v>3648.27</v>
      </c>
      <c r="ET35" s="96">
        <v>3648.27</v>
      </c>
      <c r="EU35" s="96">
        <v>3648.27</v>
      </c>
      <c r="EV35" s="96">
        <v>3648.27</v>
      </c>
      <c r="EW35" s="96">
        <v>3648.27</v>
      </c>
      <c r="EX35" s="96">
        <v>3648.81</v>
      </c>
      <c r="EY35" s="96">
        <v>0</v>
      </c>
      <c r="EZ35" s="96">
        <v>0</v>
      </c>
      <c r="FA35" s="96">
        <v>0</v>
      </c>
      <c r="FB35" s="96">
        <v>0</v>
      </c>
      <c r="FC35" s="96">
        <v>0</v>
      </c>
      <c r="FD35" s="96">
        <v>0</v>
      </c>
      <c r="FE35" s="96">
        <v>0</v>
      </c>
      <c r="FF35" s="96">
        <v>0</v>
      </c>
      <c r="FG35" s="96">
        <v>0</v>
      </c>
      <c r="FH35" s="96">
        <v>0</v>
      </c>
      <c r="FI35" s="96">
        <v>0</v>
      </c>
      <c r="FJ35" s="96">
        <v>0</v>
      </c>
      <c r="FK35" s="96">
        <v>0</v>
      </c>
      <c r="FL35" s="96">
        <v>0</v>
      </c>
      <c r="FM35" s="96">
        <v>0</v>
      </c>
      <c r="FN35" s="96">
        <v>0</v>
      </c>
      <c r="FO35" s="96">
        <v>0</v>
      </c>
      <c r="FP35" s="96">
        <v>0</v>
      </c>
      <c r="FQ35" s="96">
        <v>0</v>
      </c>
      <c r="FR35" s="96">
        <v>0</v>
      </c>
      <c r="FS35" s="96">
        <v>0</v>
      </c>
      <c r="FT35" s="96">
        <v>0</v>
      </c>
      <c r="FU35" s="96">
        <v>0</v>
      </c>
      <c r="FV35" s="96">
        <v>0</v>
      </c>
      <c r="FW35" s="96">
        <v>0</v>
      </c>
      <c r="FX35" s="96">
        <v>0</v>
      </c>
      <c r="FY35" s="96">
        <v>0</v>
      </c>
      <c r="FZ35" s="96">
        <v>0</v>
      </c>
      <c r="GA35" s="96">
        <v>0</v>
      </c>
      <c r="GB35" s="96">
        <v>0</v>
      </c>
      <c r="GC35" s="96">
        <v>0</v>
      </c>
      <c r="GD35" s="96">
        <v>0</v>
      </c>
      <c r="GE35" s="96">
        <v>0</v>
      </c>
      <c r="GF35" s="96">
        <v>0</v>
      </c>
      <c r="GG35" s="96">
        <v>0</v>
      </c>
      <c r="GH35" s="96">
        <v>0</v>
      </c>
      <c r="GI35" s="87">
        <v>136355</v>
      </c>
      <c r="GJ35" s="81"/>
      <c r="GK35" s="81"/>
    </row>
    <row r="36" spans="1:193">
      <c r="A36" s="87">
        <v>136247</v>
      </c>
      <c r="B36" s="87">
        <f>_xlfn.XLOOKUP(A36,[9]Planilha1!$L:$L,[9]Planilha1!$B:$B,,0)</f>
        <v>5426</v>
      </c>
      <c r="C36" s="87" t="s">
        <v>318</v>
      </c>
      <c r="D36" s="87" t="s">
        <v>319</v>
      </c>
      <c r="E36" s="91">
        <v>0</v>
      </c>
      <c r="F36" s="87" t="s">
        <v>159</v>
      </c>
      <c r="G36" s="87" t="s">
        <v>160</v>
      </c>
      <c r="H36" s="95" t="str">
        <f>VLOOKUP(B36,Elegibilidade!A:I,9,0)</f>
        <v>Inelegível</v>
      </c>
      <c r="I36" s="92">
        <v>24</v>
      </c>
      <c r="J36" s="88">
        <v>0</v>
      </c>
      <c r="K36" s="88">
        <f>SUM(T36:GH36)</f>
        <v>298895.52</v>
      </c>
      <c r="L36" s="88">
        <f t="shared" si="5"/>
        <v>298895.52</v>
      </c>
      <c r="M36" s="87" t="s">
        <v>162</v>
      </c>
      <c r="N36" s="88">
        <f>VLOOKUP(M36,Base!A:B,2,0)*L36</f>
        <v>298895.52</v>
      </c>
      <c r="O36" s="88">
        <f t="shared" si="6"/>
        <v>266181.7377900391</v>
      </c>
      <c r="P36" s="88">
        <f>Vendas!$J$1</f>
        <v>880.37366341237282</v>
      </c>
      <c r="Q36" s="137">
        <v>419.89</v>
      </c>
      <c r="R36" s="88">
        <f t="shared" si="7"/>
        <v>369660.09753022122</v>
      </c>
      <c r="S36" s="93">
        <f t="shared" si="8"/>
        <v>0.72007159974380963</v>
      </c>
      <c r="T36" s="96">
        <v>12453.98</v>
      </c>
      <c r="U36" s="96">
        <v>12453.98</v>
      </c>
      <c r="V36" s="96">
        <v>12453.98</v>
      </c>
      <c r="W36" s="96">
        <v>12453.98</v>
      </c>
      <c r="X36" s="96">
        <v>12453.98</v>
      </c>
      <c r="Y36" s="96">
        <v>12453.98</v>
      </c>
      <c r="Z36" s="96">
        <v>12453.98</v>
      </c>
      <c r="AA36" s="96">
        <v>12453.98</v>
      </c>
      <c r="AB36" s="96">
        <v>12453.98</v>
      </c>
      <c r="AC36" s="96">
        <v>12453.98</v>
      </c>
      <c r="AD36" s="96">
        <v>12453.98</v>
      </c>
      <c r="AE36" s="96">
        <v>12453.98</v>
      </c>
      <c r="AF36" s="96">
        <v>12453.98</v>
      </c>
      <c r="AG36" s="96">
        <v>12453.98</v>
      </c>
      <c r="AH36" s="96">
        <v>12453.98</v>
      </c>
      <c r="AI36" s="96">
        <v>12453.98</v>
      </c>
      <c r="AJ36" s="96">
        <v>12453.98</v>
      </c>
      <c r="AK36" s="96">
        <v>12453.98</v>
      </c>
      <c r="AL36" s="96">
        <v>12453.98</v>
      </c>
      <c r="AM36" s="96">
        <v>12453.98</v>
      </c>
      <c r="AN36" s="96">
        <v>12453.98</v>
      </c>
      <c r="AO36" s="96">
        <v>12453.98</v>
      </c>
      <c r="AP36" s="96">
        <v>12453.98</v>
      </c>
      <c r="AQ36" s="96">
        <v>12453.98</v>
      </c>
      <c r="AR36" s="96">
        <v>0</v>
      </c>
      <c r="AS36" s="96">
        <v>0</v>
      </c>
      <c r="AT36" s="96">
        <v>0</v>
      </c>
      <c r="AU36" s="96">
        <v>0</v>
      </c>
      <c r="AV36" s="96">
        <v>0</v>
      </c>
      <c r="AW36" s="96">
        <v>0</v>
      </c>
      <c r="AX36" s="96">
        <v>0</v>
      </c>
      <c r="AY36" s="96">
        <v>0</v>
      </c>
      <c r="AZ36" s="96">
        <v>0</v>
      </c>
      <c r="BA36" s="96">
        <v>0</v>
      </c>
      <c r="BB36" s="96">
        <v>0</v>
      </c>
      <c r="BC36" s="96">
        <v>0</v>
      </c>
      <c r="BD36" s="96">
        <v>0</v>
      </c>
      <c r="BE36" s="96">
        <v>0</v>
      </c>
      <c r="BF36" s="96">
        <v>0</v>
      </c>
      <c r="BG36" s="96">
        <v>0</v>
      </c>
      <c r="BH36" s="96">
        <v>0</v>
      </c>
      <c r="BI36" s="96">
        <v>0</v>
      </c>
      <c r="BJ36" s="96">
        <v>0</v>
      </c>
      <c r="BK36" s="96">
        <v>0</v>
      </c>
      <c r="BL36" s="96">
        <v>0</v>
      </c>
      <c r="BM36" s="96">
        <v>0</v>
      </c>
      <c r="BN36" s="96">
        <v>0</v>
      </c>
      <c r="BO36" s="96">
        <v>0</v>
      </c>
      <c r="BP36" s="96">
        <v>0</v>
      </c>
      <c r="BQ36" s="96">
        <v>0</v>
      </c>
      <c r="BR36" s="96">
        <v>0</v>
      </c>
      <c r="BS36" s="96">
        <v>0</v>
      </c>
      <c r="BT36" s="96">
        <v>0</v>
      </c>
      <c r="BU36" s="96">
        <v>0</v>
      </c>
      <c r="BV36" s="96">
        <v>0</v>
      </c>
      <c r="BW36" s="96">
        <v>0</v>
      </c>
      <c r="BX36" s="96">
        <v>0</v>
      </c>
      <c r="BY36" s="96">
        <v>0</v>
      </c>
      <c r="BZ36" s="96">
        <v>0</v>
      </c>
      <c r="CA36" s="96">
        <v>0</v>
      </c>
      <c r="CB36" s="96">
        <v>0</v>
      </c>
      <c r="CC36" s="96">
        <v>0</v>
      </c>
      <c r="CD36" s="96">
        <v>0</v>
      </c>
      <c r="CE36" s="96">
        <v>0</v>
      </c>
      <c r="CF36" s="96">
        <v>0</v>
      </c>
      <c r="CG36" s="96">
        <v>0</v>
      </c>
      <c r="CH36" s="96">
        <v>0</v>
      </c>
      <c r="CI36" s="96">
        <v>0</v>
      </c>
      <c r="CJ36" s="96">
        <v>0</v>
      </c>
      <c r="CK36" s="96">
        <v>0</v>
      </c>
      <c r="CL36" s="96">
        <v>0</v>
      </c>
      <c r="CM36" s="96">
        <v>0</v>
      </c>
      <c r="CN36" s="96">
        <v>0</v>
      </c>
      <c r="CO36" s="96">
        <v>0</v>
      </c>
      <c r="CP36" s="96">
        <v>0</v>
      </c>
      <c r="CQ36" s="96">
        <v>0</v>
      </c>
      <c r="CR36" s="96">
        <v>0</v>
      </c>
      <c r="CS36" s="96">
        <v>0</v>
      </c>
      <c r="CT36" s="96">
        <v>0</v>
      </c>
      <c r="CU36" s="96">
        <v>0</v>
      </c>
      <c r="CV36" s="96">
        <v>0</v>
      </c>
      <c r="CW36" s="96">
        <v>0</v>
      </c>
      <c r="CX36" s="96">
        <v>0</v>
      </c>
      <c r="CY36" s="96">
        <v>0</v>
      </c>
      <c r="CZ36" s="96">
        <v>0</v>
      </c>
      <c r="DA36" s="96">
        <v>0</v>
      </c>
      <c r="DB36" s="96">
        <v>0</v>
      </c>
      <c r="DC36" s="96">
        <v>0</v>
      </c>
      <c r="DD36" s="96">
        <v>0</v>
      </c>
      <c r="DE36" s="96">
        <v>0</v>
      </c>
      <c r="DF36" s="96">
        <v>0</v>
      </c>
      <c r="DG36" s="96">
        <v>0</v>
      </c>
      <c r="DH36" s="96">
        <v>0</v>
      </c>
      <c r="DI36" s="96">
        <v>0</v>
      </c>
      <c r="DJ36" s="96">
        <v>0</v>
      </c>
      <c r="DK36" s="96">
        <v>0</v>
      </c>
      <c r="DL36" s="96">
        <v>0</v>
      </c>
      <c r="DM36" s="96">
        <v>0</v>
      </c>
      <c r="DN36" s="96">
        <v>0</v>
      </c>
      <c r="DO36" s="96">
        <v>0</v>
      </c>
      <c r="DP36" s="96">
        <v>0</v>
      </c>
      <c r="DQ36" s="96">
        <v>0</v>
      </c>
      <c r="DR36" s="96">
        <v>0</v>
      </c>
      <c r="DS36" s="96">
        <v>0</v>
      </c>
      <c r="DT36" s="96">
        <v>0</v>
      </c>
      <c r="DU36" s="96">
        <v>0</v>
      </c>
      <c r="DV36" s="96">
        <v>0</v>
      </c>
      <c r="DW36" s="96">
        <v>0</v>
      </c>
      <c r="DX36" s="96">
        <v>0</v>
      </c>
      <c r="DY36" s="96">
        <v>0</v>
      </c>
      <c r="DZ36" s="96">
        <v>0</v>
      </c>
      <c r="EA36" s="96">
        <v>0</v>
      </c>
      <c r="EB36" s="96">
        <v>0</v>
      </c>
      <c r="EC36" s="96">
        <v>0</v>
      </c>
      <c r="ED36" s="96">
        <v>0</v>
      </c>
      <c r="EE36" s="96">
        <v>0</v>
      </c>
      <c r="EF36" s="96">
        <v>0</v>
      </c>
      <c r="EG36" s="96">
        <v>0</v>
      </c>
      <c r="EH36" s="96">
        <v>0</v>
      </c>
      <c r="EI36" s="96">
        <v>0</v>
      </c>
      <c r="EJ36" s="96">
        <v>0</v>
      </c>
      <c r="EK36" s="96">
        <v>0</v>
      </c>
      <c r="EL36" s="96">
        <v>0</v>
      </c>
      <c r="EM36" s="96">
        <v>0</v>
      </c>
      <c r="EN36" s="96">
        <v>0</v>
      </c>
      <c r="EO36" s="96">
        <v>0</v>
      </c>
      <c r="EP36" s="96">
        <v>0</v>
      </c>
      <c r="EQ36" s="96">
        <v>0</v>
      </c>
      <c r="ER36" s="96">
        <v>0</v>
      </c>
      <c r="ES36" s="96">
        <v>0</v>
      </c>
      <c r="ET36" s="96">
        <v>0</v>
      </c>
      <c r="EU36" s="96">
        <v>0</v>
      </c>
      <c r="EV36" s="96">
        <v>0</v>
      </c>
      <c r="EW36" s="96">
        <v>0</v>
      </c>
      <c r="EX36" s="96">
        <v>0</v>
      </c>
      <c r="EY36" s="96">
        <v>0</v>
      </c>
      <c r="EZ36" s="96">
        <v>0</v>
      </c>
      <c r="FA36" s="96">
        <v>0</v>
      </c>
      <c r="FB36" s="96">
        <v>0</v>
      </c>
      <c r="FC36" s="96">
        <v>0</v>
      </c>
      <c r="FD36" s="96">
        <v>0</v>
      </c>
      <c r="FE36" s="96">
        <v>0</v>
      </c>
      <c r="FF36" s="96">
        <v>0</v>
      </c>
      <c r="FG36" s="96">
        <v>0</v>
      </c>
      <c r="FH36" s="96">
        <v>0</v>
      </c>
      <c r="FI36" s="96">
        <v>0</v>
      </c>
      <c r="FJ36" s="96">
        <v>0</v>
      </c>
      <c r="FK36" s="96">
        <v>0</v>
      </c>
      <c r="FL36" s="96">
        <v>0</v>
      </c>
      <c r="FM36" s="96">
        <v>0</v>
      </c>
      <c r="FN36" s="96">
        <v>0</v>
      </c>
      <c r="FO36" s="96">
        <v>0</v>
      </c>
      <c r="FP36" s="96">
        <v>0</v>
      </c>
      <c r="FQ36" s="96">
        <v>0</v>
      </c>
      <c r="FR36" s="96">
        <v>0</v>
      </c>
      <c r="FS36" s="96">
        <v>0</v>
      </c>
      <c r="FT36" s="96">
        <v>0</v>
      </c>
      <c r="FU36" s="96">
        <v>0</v>
      </c>
      <c r="FV36" s="96">
        <v>0</v>
      </c>
      <c r="FW36" s="96">
        <v>0</v>
      </c>
      <c r="FX36" s="96">
        <v>0</v>
      </c>
      <c r="FY36" s="96">
        <v>0</v>
      </c>
      <c r="FZ36" s="96">
        <v>0</v>
      </c>
      <c r="GA36" s="96">
        <v>0</v>
      </c>
      <c r="GB36" s="96">
        <v>0</v>
      </c>
      <c r="GC36" s="96">
        <v>0</v>
      </c>
      <c r="GD36" s="96">
        <v>0</v>
      </c>
      <c r="GE36" s="96">
        <v>0</v>
      </c>
      <c r="GF36" s="96">
        <v>0</v>
      </c>
      <c r="GG36" s="96">
        <v>0</v>
      </c>
      <c r="GH36" s="96">
        <v>0</v>
      </c>
      <c r="GI36" s="87">
        <v>136247</v>
      </c>
      <c r="GJ36" s="81"/>
      <c r="GK36" s="81"/>
    </row>
    <row r="37" spans="1:193">
      <c r="A37" s="87">
        <v>135682</v>
      </c>
      <c r="B37" s="87">
        <f>_xlfn.XLOOKUP(A37,[9]Planilha1!$L:$L,[9]Planilha1!$B:$B,,0)</f>
        <v>6357</v>
      </c>
      <c r="C37" s="87" t="s">
        <v>240</v>
      </c>
      <c r="D37" s="87" t="s">
        <v>241</v>
      </c>
      <c r="E37" s="91">
        <v>0.1003</v>
      </c>
      <c r="F37" s="87" t="s">
        <v>159</v>
      </c>
      <c r="G37" s="87" t="s">
        <v>160</v>
      </c>
      <c r="H37" s="95" t="str">
        <f>VLOOKUP(B37,Elegibilidade!A:I,9,0)</f>
        <v>Elegível</v>
      </c>
      <c r="I37" s="92">
        <v>117</v>
      </c>
      <c r="J37" s="88">
        <v>0</v>
      </c>
      <c r="K37" s="88">
        <f t="shared" ref="K37:K54" si="9">NPV(0.8%,T37:GH37)</f>
        <v>298773.3445462425</v>
      </c>
      <c r="L37" s="88">
        <f t="shared" si="5"/>
        <v>298773.3445462425</v>
      </c>
      <c r="M37" s="87" t="s">
        <v>162</v>
      </c>
      <c r="N37" s="88">
        <f>VLOOKUP(M37,Base!A:B,2,0)*L37</f>
        <v>298773.3445462425</v>
      </c>
      <c r="O37" s="88">
        <f t="shared" si="6"/>
        <v>277831.69964695093</v>
      </c>
      <c r="P37" s="88">
        <f>Vendas!$J$1</f>
        <v>880.37366341237282</v>
      </c>
      <c r="Q37" s="137">
        <f>VLOOKUP(A37,[10]FluxoFuturo!$A:$Q,17,0)</f>
        <v>448.54</v>
      </c>
      <c r="R37" s="88">
        <f t="shared" si="7"/>
        <v>394882.80298698571</v>
      </c>
      <c r="S37" s="93">
        <f t="shared" si="8"/>
        <v>0.703580144653976</v>
      </c>
      <c r="T37" s="96">
        <v>3941.97</v>
      </c>
      <c r="U37" s="96">
        <v>3941.97</v>
      </c>
      <c r="V37" s="96">
        <v>3941.97</v>
      </c>
      <c r="W37" s="96">
        <v>3941.97</v>
      </c>
      <c r="X37" s="96">
        <v>3941.97</v>
      </c>
      <c r="Y37" s="96">
        <v>3941.97</v>
      </c>
      <c r="Z37" s="96">
        <v>3941.97</v>
      </c>
      <c r="AA37" s="96">
        <v>3941.97</v>
      </c>
      <c r="AB37" s="96">
        <v>3941.97</v>
      </c>
      <c r="AC37" s="96">
        <v>3941.97</v>
      </c>
      <c r="AD37" s="96">
        <v>3941.97</v>
      </c>
      <c r="AE37" s="96">
        <v>3941.97</v>
      </c>
      <c r="AF37" s="96">
        <v>3941.97</v>
      </c>
      <c r="AG37" s="96">
        <v>3941.97</v>
      </c>
      <c r="AH37" s="96">
        <v>3941.97</v>
      </c>
      <c r="AI37" s="96">
        <v>3941.97</v>
      </c>
      <c r="AJ37" s="96">
        <v>3941.97</v>
      </c>
      <c r="AK37" s="96">
        <v>3941.97</v>
      </c>
      <c r="AL37" s="96">
        <v>3941.97</v>
      </c>
      <c r="AM37" s="96">
        <v>3941.97</v>
      </c>
      <c r="AN37" s="96">
        <v>3941.97</v>
      </c>
      <c r="AO37" s="96">
        <v>3941.97</v>
      </c>
      <c r="AP37" s="96">
        <v>3941.97</v>
      </c>
      <c r="AQ37" s="96">
        <v>3941.97</v>
      </c>
      <c r="AR37" s="96">
        <v>3941.97</v>
      </c>
      <c r="AS37" s="96">
        <v>3941.97</v>
      </c>
      <c r="AT37" s="96">
        <v>3941.97</v>
      </c>
      <c r="AU37" s="96">
        <v>3941.97</v>
      </c>
      <c r="AV37" s="96">
        <v>3941.97</v>
      </c>
      <c r="AW37" s="96">
        <v>3941.97</v>
      </c>
      <c r="AX37" s="96">
        <v>3941.97</v>
      </c>
      <c r="AY37" s="96">
        <v>3941.97</v>
      </c>
      <c r="AZ37" s="96">
        <v>3941.97</v>
      </c>
      <c r="BA37" s="96">
        <v>3941.97</v>
      </c>
      <c r="BB37" s="96">
        <v>3941.97</v>
      </c>
      <c r="BC37" s="96">
        <v>3941.97</v>
      </c>
      <c r="BD37" s="96">
        <v>3941.97</v>
      </c>
      <c r="BE37" s="96">
        <v>3941.97</v>
      </c>
      <c r="BF37" s="96">
        <v>3941.97</v>
      </c>
      <c r="BG37" s="96">
        <v>3941.97</v>
      </c>
      <c r="BH37" s="96">
        <v>3941.97</v>
      </c>
      <c r="BI37" s="96">
        <v>3941.97</v>
      </c>
      <c r="BJ37" s="96">
        <v>3941.97</v>
      </c>
      <c r="BK37" s="96">
        <v>3941.97</v>
      </c>
      <c r="BL37" s="96">
        <v>3941.97</v>
      </c>
      <c r="BM37" s="96">
        <v>3941.97</v>
      </c>
      <c r="BN37" s="96">
        <v>3941.97</v>
      </c>
      <c r="BO37" s="96">
        <v>3941.97</v>
      </c>
      <c r="BP37" s="96">
        <v>3941.97</v>
      </c>
      <c r="BQ37" s="96">
        <v>3941.97</v>
      </c>
      <c r="BR37" s="96">
        <v>3941.97</v>
      </c>
      <c r="BS37" s="96">
        <v>3941.97</v>
      </c>
      <c r="BT37" s="96">
        <v>3941.97</v>
      </c>
      <c r="BU37" s="96">
        <v>3941.97</v>
      </c>
      <c r="BV37" s="96">
        <v>3941.97</v>
      </c>
      <c r="BW37" s="96">
        <v>3941.97</v>
      </c>
      <c r="BX37" s="96">
        <v>3941.97</v>
      </c>
      <c r="BY37" s="96">
        <v>3941.97</v>
      </c>
      <c r="BZ37" s="96">
        <v>3941.97</v>
      </c>
      <c r="CA37" s="96">
        <v>3941.97</v>
      </c>
      <c r="CB37" s="96">
        <v>3941.97</v>
      </c>
      <c r="CC37" s="96">
        <v>3941.97</v>
      </c>
      <c r="CD37" s="96">
        <v>3941.97</v>
      </c>
      <c r="CE37" s="96">
        <v>3941.97</v>
      </c>
      <c r="CF37" s="96">
        <v>3941.97</v>
      </c>
      <c r="CG37" s="96">
        <v>3941.97</v>
      </c>
      <c r="CH37" s="96">
        <v>3941.97</v>
      </c>
      <c r="CI37" s="96">
        <v>3941.97</v>
      </c>
      <c r="CJ37" s="96">
        <v>3941.97</v>
      </c>
      <c r="CK37" s="96">
        <v>3941.97</v>
      </c>
      <c r="CL37" s="96">
        <v>3941.97</v>
      </c>
      <c r="CM37" s="96">
        <v>3941.97</v>
      </c>
      <c r="CN37" s="96">
        <v>3941.97</v>
      </c>
      <c r="CO37" s="96">
        <v>3941.97</v>
      </c>
      <c r="CP37" s="96">
        <v>3941.97</v>
      </c>
      <c r="CQ37" s="96">
        <v>3941.97</v>
      </c>
      <c r="CR37" s="96">
        <v>3941.97</v>
      </c>
      <c r="CS37" s="96">
        <v>3941.97</v>
      </c>
      <c r="CT37" s="96">
        <v>3941.97</v>
      </c>
      <c r="CU37" s="96">
        <v>3941.97</v>
      </c>
      <c r="CV37" s="96">
        <v>3941.97</v>
      </c>
      <c r="CW37" s="96">
        <v>3941.97</v>
      </c>
      <c r="CX37" s="96">
        <v>3941.97</v>
      </c>
      <c r="CY37" s="96">
        <v>3941.97</v>
      </c>
      <c r="CZ37" s="96">
        <v>3941.97</v>
      </c>
      <c r="DA37" s="96">
        <v>3941.97</v>
      </c>
      <c r="DB37" s="96">
        <v>3941.97</v>
      </c>
      <c r="DC37" s="96">
        <v>3941.97</v>
      </c>
      <c r="DD37" s="96">
        <v>3941.97</v>
      </c>
      <c r="DE37" s="96">
        <v>3941.97</v>
      </c>
      <c r="DF37" s="96">
        <v>3941.97</v>
      </c>
      <c r="DG37" s="96">
        <v>3941.97</v>
      </c>
      <c r="DH37" s="96">
        <v>3941.97</v>
      </c>
      <c r="DI37" s="96">
        <v>3941.97</v>
      </c>
      <c r="DJ37" s="96">
        <v>3941.97</v>
      </c>
      <c r="DK37" s="96">
        <v>3941.97</v>
      </c>
      <c r="DL37" s="96">
        <v>3941.97</v>
      </c>
      <c r="DM37" s="96">
        <v>3941.97</v>
      </c>
      <c r="DN37" s="96">
        <v>3941.97</v>
      </c>
      <c r="DO37" s="96">
        <v>3941.97</v>
      </c>
      <c r="DP37" s="96">
        <v>3941.97</v>
      </c>
      <c r="DQ37" s="96">
        <v>3941.97</v>
      </c>
      <c r="DR37" s="96">
        <v>3941.97</v>
      </c>
      <c r="DS37" s="96">
        <v>3941.97</v>
      </c>
      <c r="DT37" s="96">
        <v>3941.97</v>
      </c>
      <c r="DU37" s="96">
        <v>3941.97</v>
      </c>
      <c r="DV37" s="96">
        <v>3941.97</v>
      </c>
      <c r="DW37" s="96">
        <v>3941.97</v>
      </c>
      <c r="DX37" s="96">
        <v>3941.97</v>
      </c>
      <c r="DY37" s="96">
        <v>3941.97</v>
      </c>
      <c r="DZ37" s="96">
        <v>3941.97</v>
      </c>
      <c r="EA37" s="96">
        <v>3941.97</v>
      </c>
      <c r="EB37" s="96">
        <v>3941.97</v>
      </c>
      <c r="EC37" s="96">
        <v>3941.97</v>
      </c>
      <c r="ED37" s="96">
        <v>3941.97</v>
      </c>
      <c r="EE37" s="96">
        <v>3941.97</v>
      </c>
      <c r="EF37" s="96">
        <v>3941.97</v>
      </c>
      <c r="EG37" s="96">
        <v>0</v>
      </c>
      <c r="EH37" s="96">
        <v>0</v>
      </c>
      <c r="EI37" s="96">
        <v>0</v>
      </c>
      <c r="EJ37" s="96">
        <v>0</v>
      </c>
      <c r="EK37" s="96">
        <v>0</v>
      </c>
      <c r="EL37" s="96">
        <v>0</v>
      </c>
      <c r="EM37" s="96">
        <v>0</v>
      </c>
      <c r="EN37" s="96">
        <v>0</v>
      </c>
      <c r="EO37" s="96">
        <v>0</v>
      </c>
      <c r="EP37" s="96">
        <v>0</v>
      </c>
      <c r="EQ37" s="96">
        <v>0</v>
      </c>
      <c r="ER37" s="96">
        <v>0</v>
      </c>
      <c r="ES37" s="96">
        <v>0</v>
      </c>
      <c r="ET37" s="96">
        <v>0</v>
      </c>
      <c r="EU37" s="96">
        <v>0</v>
      </c>
      <c r="EV37" s="96">
        <v>0</v>
      </c>
      <c r="EW37" s="96">
        <v>0</v>
      </c>
      <c r="EX37" s="96">
        <v>0</v>
      </c>
      <c r="EY37" s="96">
        <v>0</v>
      </c>
      <c r="EZ37" s="96">
        <v>0</v>
      </c>
      <c r="FA37" s="96">
        <v>0</v>
      </c>
      <c r="FB37" s="96">
        <v>0</v>
      </c>
      <c r="FC37" s="96">
        <v>0</v>
      </c>
      <c r="FD37" s="96">
        <v>0</v>
      </c>
      <c r="FE37" s="96">
        <v>0</v>
      </c>
      <c r="FF37" s="96">
        <v>0</v>
      </c>
      <c r="FG37" s="96">
        <v>0</v>
      </c>
      <c r="FH37" s="96">
        <v>0</v>
      </c>
      <c r="FI37" s="96">
        <v>0</v>
      </c>
      <c r="FJ37" s="96">
        <v>0</v>
      </c>
      <c r="FK37" s="96">
        <v>0</v>
      </c>
      <c r="FL37" s="96">
        <v>0</v>
      </c>
      <c r="FM37" s="96">
        <v>0</v>
      </c>
      <c r="FN37" s="96">
        <v>0</v>
      </c>
      <c r="FO37" s="96">
        <v>0</v>
      </c>
      <c r="FP37" s="96">
        <v>0</v>
      </c>
      <c r="FQ37" s="96">
        <v>0</v>
      </c>
      <c r="FR37" s="96">
        <v>0</v>
      </c>
      <c r="FS37" s="96">
        <v>0</v>
      </c>
      <c r="FT37" s="96">
        <v>0</v>
      </c>
      <c r="FU37" s="96">
        <v>0</v>
      </c>
      <c r="FV37" s="96">
        <v>0</v>
      </c>
      <c r="FW37" s="96">
        <v>0</v>
      </c>
      <c r="FX37" s="96">
        <v>0</v>
      </c>
      <c r="FY37" s="96">
        <v>0</v>
      </c>
      <c r="FZ37" s="96">
        <v>0</v>
      </c>
      <c r="GA37" s="96">
        <v>0</v>
      </c>
      <c r="GB37" s="96">
        <v>0</v>
      </c>
      <c r="GC37" s="96">
        <v>0</v>
      </c>
      <c r="GD37" s="96">
        <v>0</v>
      </c>
      <c r="GE37" s="96">
        <v>0</v>
      </c>
      <c r="GF37" s="96">
        <v>0</v>
      </c>
      <c r="GG37" s="96">
        <v>0</v>
      </c>
      <c r="GH37" s="96">
        <v>0</v>
      </c>
      <c r="GI37" s="87">
        <v>135682</v>
      </c>
      <c r="GJ37" s="81"/>
      <c r="GK37" s="81"/>
    </row>
    <row r="38" spans="1:193">
      <c r="A38" s="87">
        <v>135669</v>
      </c>
      <c r="B38" s="87">
        <f>_xlfn.XLOOKUP(A38,[9]Planilha1!$L:$L,[9]Planilha1!$B:$B,,0)</f>
        <v>6367</v>
      </c>
      <c r="C38" s="87" t="s">
        <v>288</v>
      </c>
      <c r="D38" s="87" t="s">
        <v>289</v>
      </c>
      <c r="E38" s="91">
        <v>0.1003</v>
      </c>
      <c r="F38" s="87" t="s">
        <v>159</v>
      </c>
      <c r="G38" s="87" t="s">
        <v>160</v>
      </c>
      <c r="H38" s="95" t="str">
        <f>VLOOKUP(B38,Elegibilidade!A:I,9,0)</f>
        <v>Elegível</v>
      </c>
      <c r="I38" s="92">
        <v>148</v>
      </c>
      <c r="J38" s="88">
        <v>0</v>
      </c>
      <c r="K38" s="88">
        <f t="shared" si="9"/>
        <v>288630.02894559648</v>
      </c>
      <c r="L38" s="88">
        <f t="shared" si="5"/>
        <v>288630.02894559648</v>
      </c>
      <c r="M38" s="87" t="s">
        <v>162</v>
      </c>
      <c r="N38" s="88">
        <f>VLOOKUP(M38,Base!A:B,2,0)*L38</f>
        <v>288630.02894559648</v>
      </c>
      <c r="O38" s="88">
        <f t="shared" si="6"/>
        <v>264546.40091925953</v>
      </c>
      <c r="P38" s="88">
        <f>Vendas!$J$1</f>
        <v>880.37366341237282</v>
      </c>
      <c r="Q38" s="137">
        <f>VLOOKUP(A38,[10]FluxoFuturo!$A:$Q,17,0)</f>
        <v>379.4</v>
      </c>
      <c r="R38" s="88">
        <f t="shared" si="7"/>
        <v>334013.76789865422</v>
      </c>
      <c r="S38" s="93">
        <f t="shared" si="8"/>
        <v>0.79202244441470948</v>
      </c>
      <c r="T38" s="96">
        <v>3334.34</v>
      </c>
      <c r="U38" s="96">
        <v>3334.34</v>
      </c>
      <c r="V38" s="96">
        <v>3334.34</v>
      </c>
      <c r="W38" s="96">
        <v>3334.34</v>
      </c>
      <c r="X38" s="96">
        <v>3334.34</v>
      </c>
      <c r="Y38" s="96">
        <v>3334.34</v>
      </c>
      <c r="Z38" s="96">
        <v>3334.34</v>
      </c>
      <c r="AA38" s="96">
        <v>3334.34</v>
      </c>
      <c r="AB38" s="96">
        <v>3334.34</v>
      </c>
      <c r="AC38" s="96">
        <v>3334.34</v>
      </c>
      <c r="AD38" s="96">
        <v>3334.34</v>
      </c>
      <c r="AE38" s="96">
        <v>3334.34</v>
      </c>
      <c r="AF38" s="96">
        <v>3334.34</v>
      </c>
      <c r="AG38" s="96">
        <v>3334.34</v>
      </c>
      <c r="AH38" s="96">
        <v>3334.34</v>
      </c>
      <c r="AI38" s="96">
        <v>3334.34</v>
      </c>
      <c r="AJ38" s="96">
        <v>3334.34</v>
      </c>
      <c r="AK38" s="96">
        <v>3334.34</v>
      </c>
      <c r="AL38" s="96">
        <v>3334.34</v>
      </c>
      <c r="AM38" s="96">
        <v>3334.34</v>
      </c>
      <c r="AN38" s="96">
        <v>3334.34</v>
      </c>
      <c r="AO38" s="96">
        <v>3334.34</v>
      </c>
      <c r="AP38" s="96">
        <v>3334.34</v>
      </c>
      <c r="AQ38" s="96">
        <v>3334.34</v>
      </c>
      <c r="AR38" s="96">
        <v>3334.34</v>
      </c>
      <c r="AS38" s="96">
        <v>3334.34</v>
      </c>
      <c r="AT38" s="96">
        <v>3334.34</v>
      </c>
      <c r="AU38" s="96">
        <v>3334.34</v>
      </c>
      <c r="AV38" s="96">
        <v>3334.34</v>
      </c>
      <c r="AW38" s="96">
        <v>3334.34</v>
      </c>
      <c r="AX38" s="96">
        <v>3334.34</v>
      </c>
      <c r="AY38" s="96">
        <v>3334.34</v>
      </c>
      <c r="AZ38" s="96">
        <v>3334.34</v>
      </c>
      <c r="BA38" s="96">
        <v>3334.34</v>
      </c>
      <c r="BB38" s="96">
        <v>3334.34</v>
      </c>
      <c r="BC38" s="96">
        <v>3334.34</v>
      </c>
      <c r="BD38" s="96">
        <v>3334.34</v>
      </c>
      <c r="BE38" s="96">
        <v>3334.34</v>
      </c>
      <c r="BF38" s="96">
        <v>3334.34</v>
      </c>
      <c r="BG38" s="96">
        <v>3334.34</v>
      </c>
      <c r="BH38" s="96">
        <v>3334.34</v>
      </c>
      <c r="BI38" s="96">
        <v>3334.34</v>
      </c>
      <c r="BJ38" s="96">
        <v>3334.34</v>
      </c>
      <c r="BK38" s="96">
        <v>3334.34</v>
      </c>
      <c r="BL38" s="96">
        <v>3334.34</v>
      </c>
      <c r="BM38" s="96">
        <v>3334.34</v>
      </c>
      <c r="BN38" s="96">
        <v>3334.34</v>
      </c>
      <c r="BO38" s="96">
        <v>3334.34</v>
      </c>
      <c r="BP38" s="96">
        <v>3334.34</v>
      </c>
      <c r="BQ38" s="96">
        <v>3334.34</v>
      </c>
      <c r="BR38" s="96">
        <v>3334.34</v>
      </c>
      <c r="BS38" s="96">
        <v>3334.34</v>
      </c>
      <c r="BT38" s="96">
        <v>3334.34</v>
      </c>
      <c r="BU38" s="96">
        <v>3334.34</v>
      </c>
      <c r="BV38" s="96">
        <v>3334.34</v>
      </c>
      <c r="BW38" s="96">
        <v>3334.34</v>
      </c>
      <c r="BX38" s="96">
        <v>3334.34</v>
      </c>
      <c r="BY38" s="96">
        <v>3334.34</v>
      </c>
      <c r="BZ38" s="96">
        <v>3334.34</v>
      </c>
      <c r="CA38" s="96">
        <v>3334.34</v>
      </c>
      <c r="CB38" s="96">
        <v>3334.34</v>
      </c>
      <c r="CC38" s="96">
        <v>3334.34</v>
      </c>
      <c r="CD38" s="96">
        <v>3334.34</v>
      </c>
      <c r="CE38" s="96">
        <v>3334.34</v>
      </c>
      <c r="CF38" s="96">
        <v>3334.34</v>
      </c>
      <c r="CG38" s="96">
        <v>3334.34</v>
      </c>
      <c r="CH38" s="96">
        <v>3334.34</v>
      </c>
      <c r="CI38" s="96">
        <v>3334.34</v>
      </c>
      <c r="CJ38" s="96">
        <v>3334.34</v>
      </c>
      <c r="CK38" s="96">
        <v>3334.34</v>
      </c>
      <c r="CL38" s="96">
        <v>3334.34</v>
      </c>
      <c r="CM38" s="96">
        <v>3334.34</v>
      </c>
      <c r="CN38" s="96">
        <v>3334.34</v>
      </c>
      <c r="CO38" s="96">
        <v>3334.34</v>
      </c>
      <c r="CP38" s="96">
        <v>3334.34</v>
      </c>
      <c r="CQ38" s="96">
        <v>3334.34</v>
      </c>
      <c r="CR38" s="96">
        <v>3334.34</v>
      </c>
      <c r="CS38" s="96">
        <v>3334.34</v>
      </c>
      <c r="CT38" s="96">
        <v>3334.34</v>
      </c>
      <c r="CU38" s="96">
        <v>3334.34</v>
      </c>
      <c r="CV38" s="96">
        <v>3334.34</v>
      </c>
      <c r="CW38" s="96">
        <v>3334.34</v>
      </c>
      <c r="CX38" s="96">
        <v>3334.34</v>
      </c>
      <c r="CY38" s="96">
        <v>3334.34</v>
      </c>
      <c r="CZ38" s="96">
        <v>3334.34</v>
      </c>
      <c r="DA38" s="96">
        <v>3334.34</v>
      </c>
      <c r="DB38" s="96">
        <v>3334.34</v>
      </c>
      <c r="DC38" s="96">
        <v>3334.34</v>
      </c>
      <c r="DD38" s="96">
        <v>3334.34</v>
      </c>
      <c r="DE38" s="96">
        <v>3334.34</v>
      </c>
      <c r="DF38" s="96">
        <v>3334.34</v>
      </c>
      <c r="DG38" s="96">
        <v>3334.34</v>
      </c>
      <c r="DH38" s="96">
        <v>3334.34</v>
      </c>
      <c r="DI38" s="96">
        <v>3334.34</v>
      </c>
      <c r="DJ38" s="96">
        <v>3334.34</v>
      </c>
      <c r="DK38" s="96">
        <v>3334.34</v>
      </c>
      <c r="DL38" s="96">
        <v>3334.34</v>
      </c>
      <c r="DM38" s="96">
        <v>3334.34</v>
      </c>
      <c r="DN38" s="96">
        <v>3334.34</v>
      </c>
      <c r="DO38" s="96">
        <v>3334.34</v>
      </c>
      <c r="DP38" s="96">
        <v>3334.34</v>
      </c>
      <c r="DQ38" s="96">
        <v>3334.34</v>
      </c>
      <c r="DR38" s="96">
        <v>3334.34</v>
      </c>
      <c r="DS38" s="96">
        <v>3334.34</v>
      </c>
      <c r="DT38" s="96">
        <v>3334.34</v>
      </c>
      <c r="DU38" s="96">
        <v>3334.34</v>
      </c>
      <c r="DV38" s="96">
        <v>3334.34</v>
      </c>
      <c r="DW38" s="96">
        <v>3334.34</v>
      </c>
      <c r="DX38" s="96">
        <v>3334.34</v>
      </c>
      <c r="DY38" s="96">
        <v>3334.34</v>
      </c>
      <c r="DZ38" s="96">
        <v>3334.34</v>
      </c>
      <c r="EA38" s="96">
        <v>3334.34</v>
      </c>
      <c r="EB38" s="96">
        <v>3334.34</v>
      </c>
      <c r="EC38" s="96">
        <v>3334.34</v>
      </c>
      <c r="ED38" s="96">
        <v>3334.34</v>
      </c>
      <c r="EE38" s="96">
        <v>3334.34</v>
      </c>
      <c r="EF38" s="96">
        <v>3334.34</v>
      </c>
      <c r="EG38" s="96">
        <v>3334.34</v>
      </c>
      <c r="EH38" s="96">
        <v>3334.34</v>
      </c>
      <c r="EI38" s="96">
        <v>3334.34</v>
      </c>
      <c r="EJ38" s="96">
        <v>3334.34</v>
      </c>
      <c r="EK38" s="96">
        <v>3334.34</v>
      </c>
      <c r="EL38" s="96">
        <v>3334.34</v>
      </c>
      <c r="EM38" s="96">
        <v>3334.34</v>
      </c>
      <c r="EN38" s="96">
        <v>3334.34</v>
      </c>
      <c r="EO38" s="96">
        <v>3334.34</v>
      </c>
      <c r="EP38" s="96">
        <v>3334.34</v>
      </c>
      <c r="EQ38" s="96">
        <v>3334.34</v>
      </c>
      <c r="ER38" s="96">
        <v>3334.34</v>
      </c>
      <c r="ES38" s="96">
        <v>3334.34</v>
      </c>
      <c r="ET38" s="96">
        <v>3334.34</v>
      </c>
      <c r="EU38" s="96">
        <v>3334.34</v>
      </c>
      <c r="EV38" s="96">
        <v>3334.34</v>
      </c>
      <c r="EW38" s="96">
        <v>3334.34</v>
      </c>
      <c r="EX38" s="96">
        <v>3334.34</v>
      </c>
      <c r="EY38" s="96">
        <v>3334.34</v>
      </c>
      <c r="EZ38" s="96">
        <v>3334.34</v>
      </c>
      <c r="FA38" s="96">
        <v>3334.34</v>
      </c>
      <c r="FB38" s="96">
        <v>3334.34</v>
      </c>
      <c r="FC38" s="96">
        <v>3334.34</v>
      </c>
      <c r="FD38" s="96">
        <v>3334.34</v>
      </c>
      <c r="FE38" s="96">
        <v>3334.34</v>
      </c>
      <c r="FF38" s="96">
        <v>3334.34</v>
      </c>
      <c r="FG38" s="96">
        <v>3334.34</v>
      </c>
      <c r="FH38" s="96">
        <v>3334.34</v>
      </c>
      <c r="FI38" s="96">
        <v>3334.34</v>
      </c>
      <c r="FJ38" s="96">
        <v>3334.34</v>
      </c>
      <c r="FK38" s="96">
        <v>3334.6</v>
      </c>
      <c r="FL38" s="96">
        <v>0</v>
      </c>
      <c r="FM38" s="96">
        <v>0</v>
      </c>
      <c r="FN38" s="96">
        <v>0</v>
      </c>
      <c r="FO38" s="96">
        <v>0</v>
      </c>
      <c r="FP38" s="96">
        <v>0</v>
      </c>
      <c r="FQ38" s="96">
        <v>0</v>
      </c>
      <c r="FR38" s="96">
        <v>0</v>
      </c>
      <c r="FS38" s="96">
        <v>0</v>
      </c>
      <c r="FT38" s="96">
        <v>0</v>
      </c>
      <c r="FU38" s="96">
        <v>0</v>
      </c>
      <c r="FV38" s="96">
        <v>0</v>
      </c>
      <c r="FW38" s="96">
        <v>0</v>
      </c>
      <c r="FX38" s="96">
        <v>0</v>
      </c>
      <c r="FY38" s="96">
        <v>0</v>
      </c>
      <c r="FZ38" s="96">
        <v>0</v>
      </c>
      <c r="GA38" s="96">
        <v>0</v>
      </c>
      <c r="GB38" s="96">
        <v>0</v>
      </c>
      <c r="GC38" s="96">
        <v>0</v>
      </c>
      <c r="GD38" s="96">
        <v>0</v>
      </c>
      <c r="GE38" s="96">
        <v>0</v>
      </c>
      <c r="GF38" s="96">
        <v>0</v>
      </c>
      <c r="GG38" s="96">
        <v>0</v>
      </c>
      <c r="GH38" s="96">
        <v>0</v>
      </c>
      <c r="GI38" s="87">
        <v>135669</v>
      </c>
      <c r="GJ38" s="81"/>
      <c r="GK38" s="81"/>
    </row>
    <row r="39" spans="1:193">
      <c r="A39" s="87">
        <v>135679</v>
      </c>
      <c r="B39" s="87">
        <f>_xlfn.XLOOKUP(A39,[9]Planilha1!$L:$L,[9]Planilha1!$B:$B,,0)</f>
        <v>6383</v>
      </c>
      <c r="C39" s="87" t="s">
        <v>234</v>
      </c>
      <c r="D39" s="87" t="s">
        <v>235</v>
      </c>
      <c r="E39" s="91">
        <v>0.1003</v>
      </c>
      <c r="F39" s="87" t="s">
        <v>159</v>
      </c>
      <c r="G39" s="87" t="s">
        <v>160</v>
      </c>
      <c r="H39" s="95" t="str">
        <f>VLOOKUP(B39,Elegibilidade!A:I,9,0)</f>
        <v>Elegível</v>
      </c>
      <c r="I39" s="92">
        <v>85</v>
      </c>
      <c r="J39" s="88">
        <v>0</v>
      </c>
      <c r="K39" s="88">
        <f t="shared" si="9"/>
        <v>287749.87212812039</v>
      </c>
      <c r="L39" s="88">
        <f t="shared" si="5"/>
        <v>287749.87212812039</v>
      </c>
      <c r="M39" s="87" t="s">
        <v>162</v>
      </c>
      <c r="N39" s="88">
        <f>VLOOKUP(M39,Base!A:B,2,0)*L39</f>
        <v>287749.87212812039</v>
      </c>
      <c r="O39" s="88">
        <f t="shared" si="6"/>
        <v>272133.7015665092</v>
      </c>
      <c r="P39" s="88">
        <f>Vendas!$J$1</f>
        <v>880.37366341237282</v>
      </c>
      <c r="Q39" s="137">
        <f>VLOOKUP(A39,[10]FluxoFuturo!$A:$Q,17,0)</f>
        <v>396.68</v>
      </c>
      <c r="R39" s="88">
        <f t="shared" si="7"/>
        <v>349226.62480242003</v>
      </c>
      <c r="S39" s="93">
        <f t="shared" si="8"/>
        <v>0.77924671900509512</v>
      </c>
      <c r="T39" s="96">
        <v>4678.76</v>
      </c>
      <c r="U39" s="96">
        <v>4678.76</v>
      </c>
      <c r="V39" s="96">
        <v>4678.76</v>
      </c>
      <c r="W39" s="96">
        <v>4678.76</v>
      </c>
      <c r="X39" s="96">
        <v>4678.76</v>
      </c>
      <c r="Y39" s="96">
        <v>4678.76</v>
      </c>
      <c r="Z39" s="96">
        <v>4678.76</v>
      </c>
      <c r="AA39" s="96">
        <v>4678.76</v>
      </c>
      <c r="AB39" s="96">
        <v>4678.76</v>
      </c>
      <c r="AC39" s="96">
        <v>4678.76</v>
      </c>
      <c r="AD39" s="96">
        <v>4678.76</v>
      </c>
      <c r="AE39" s="96">
        <v>4678.76</v>
      </c>
      <c r="AF39" s="96">
        <v>4678.76</v>
      </c>
      <c r="AG39" s="96">
        <v>4678.76</v>
      </c>
      <c r="AH39" s="96">
        <v>4678.76</v>
      </c>
      <c r="AI39" s="96">
        <v>4678.76</v>
      </c>
      <c r="AJ39" s="96">
        <v>4678.76</v>
      </c>
      <c r="AK39" s="96">
        <v>4678.76</v>
      </c>
      <c r="AL39" s="96">
        <v>4678.76</v>
      </c>
      <c r="AM39" s="96">
        <v>4678.76</v>
      </c>
      <c r="AN39" s="96">
        <v>4678.76</v>
      </c>
      <c r="AO39" s="96">
        <v>4678.76</v>
      </c>
      <c r="AP39" s="96">
        <v>4678.76</v>
      </c>
      <c r="AQ39" s="96">
        <v>4678.76</v>
      </c>
      <c r="AR39" s="96">
        <v>4678.76</v>
      </c>
      <c r="AS39" s="96">
        <v>4678.76</v>
      </c>
      <c r="AT39" s="96">
        <v>4678.76</v>
      </c>
      <c r="AU39" s="96">
        <v>4678.76</v>
      </c>
      <c r="AV39" s="96">
        <v>4678.76</v>
      </c>
      <c r="AW39" s="96">
        <v>4678.76</v>
      </c>
      <c r="AX39" s="96">
        <v>4678.76</v>
      </c>
      <c r="AY39" s="96">
        <v>4678.76</v>
      </c>
      <c r="AZ39" s="96">
        <v>4678.76</v>
      </c>
      <c r="BA39" s="96">
        <v>4678.76</v>
      </c>
      <c r="BB39" s="96">
        <v>4678.76</v>
      </c>
      <c r="BC39" s="96">
        <v>4678.76</v>
      </c>
      <c r="BD39" s="96">
        <v>4678.76</v>
      </c>
      <c r="BE39" s="96">
        <v>4678.76</v>
      </c>
      <c r="BF39" s="96">
        <v>4678.76</v>
      </c>
      <c r="BG39" s="96">
        <v>4678.76</v>
      </c>
      <c r="BH39" s="96">
        <v>4678.76</v>
      </c>
      <c r="BI39" s="96">
        <v>4678.76</v>
      </c>
      <c r="BJ39" s="96">
        <v>4678.76</v>
      </c>
      <c r="BK39" s="96">
        <v>4678.76</v>
      </c>
      <c r="BL39" s="96">
        <v>4678.76</v>
      </c>
      <c r="BM39" s="96">
        <v>4678.76</v>
      </c>
      <c r="BN39" s="96">
        <v>4678.76</v>
      </c>
      <c r="BO39" s="96">
        <v>4678.76</v>
      </c>
      <c r="BP39" s="96">
        <v>4678.76</v>
      </c>
      <c r="BQ39" s="96">
        <v>4678.76</v>
      </c>
      <c r="BR39" s="96">
        <v>4678.76</v>
      </c>
      <c r="BS39" s="96">
        <v>4678.76</v>
      </c>
      <c r="BT39" s="96">
        <v>4678.76</v>
      </c>
      <c r="BU39" s="96">
        <v>4678.76</v>
      </c>
      <c r="BV39" s="96">
        <v>4678.76</v>
      </c>
      <c r="BW39" s="96">
        <v>4678.76</v>
      </c>
      <c r="BX39" s="96">
        <v>4678.76</v>
      </c>
      <c r="BY39" s="96">
        <v>4678.76</v>
      </c>
      <c r="BZ39" s="96">
        <v>4678.76</v>
      </c>
      <c r="CA39" s="96">
        <v>4678.76</v>
      </c>
      <c r="CB39" s="96">
        <v>4678.76</v>
      </c>
      <c r="CC39" s="96">
        <v>4678.76</v>
      </c>
      <c r="CD39" s="96">
        <v>4678.76</v>
      </c>
      <c r="CE39" s="96">
        <v>4678.76</v>
      </c>
      <c r="CF39" s="96">
        <v>4678.76</v>
      </c>
      <c r="CG39" s="96">
        <v>4678.76</v>
      </c>
      <c r="CH39" s="96">
        <v>4678.76</v>
      </c>
      <c r="CI39" s="96">
        <v>4678.76</v>
      </c>
      <c r="CJ39" s="96">
        <v>4678.76</v>
      </c>
      <c r="CK39" s="96">
        <v>4678.76</v>
      </c>
      <c r="CL39" s="96">
        <v>4678.76</v>
      </c>
      <c r="CM39" s="96">
        <v>4678.76</v>
      </c>
      <c r="CN39" s="96">
        <v>4678.76</v>
      </c>
      <c r="CO39" s="96">
        <v>4678.76</v>
      </c>
      <c r="CP39" s="96">
        <v>4678.76</v>
      </c>
      <c r="CQ39" s="96">
        <v>4678.76</v>
      </c>
      <c r="CR39" s="96">
        <v>4678.76</v>
      </c>
      <c r="CS39" s="96">
        <v>4678.76</v>
      </c>
      <c r="CT39" s="96">
        <v>4678.76</v>
      </c>
      <c r="CU39" s="96">
        <v>4678.76</v>
      </c>
      <c r="CV39" s="96">
        <v>4678.76</v>
      </c>
      <c r="CW39" s="96">
        <v>4678.76</v>
      </c>
      <c r="CX39" s="96">
        <v>4678.76</v>
      </c>
      <c r="CY39" s="96">
        <v>4678.76</v>
      </c>
      <c r="CZ39" s="96">
        <v>4678.79</v>
      </c>
      <c r="DA39" s="96">
        <v>0</v>
      </c>
      <c r="DB39" s="96">
        <v>0</v>
      </c>
      <c r="DC39" s="96">
        <v>0</v>
      </c>
      <c r="DD39" s="96">
        <v>0</v>
      </c>
      <c r="DE39" s="96">
        <v>0</v>
      </c>
      <c r="DF39" s="96">
        <v>0</v>
      </c>
      <c r="DG39" s="96">
        <v>0</v>
      </c>
      <c r="DH39" s="96">
        <v>0</v>
      </c>
      <c r="DI39" s="96">
        <v>0</v>
      </c>
      <c r="DJ39" s="96">
        <v>0</v>
      </c>
      <c r="DK39" s="96">
        <v>0</v>
      </c>
      <c r="DL39" s="96">
        <v>0</v>
      </c>
      <c r="DM39" s="96">
        <v>0</v>
      </c>
      <c r="DN39" s="96">
        <v>0</v>
      </c>
      <c r="DO39" s="96">
        <v>0</v>
      </c>
      <c r="DP39" s="96">
        <v>0</v>
      </c>
      <c r="DQ39" s="96">
        <v>0</v>
      </c>
      <c r="DR39" s="96">
        <v>0</v>
      </c>
      <c r="DS39" s="96">
        <v>0</v>
      </c>
      <c r="DT39" s="96">
        <v>0</v>
      </c>
      <c r="DU39" s="96">
        <v>0</v>
      </c>
      <c r="DV39" s="96">
        <v>0</v>
      </c>
      <c r="DW39" s="96">
        <v>0</v>
      </c>
      <c r="DX39" s="96">
        <v>0</v>
      </c>
      <c r="DY39" s="96">
        <v>0</v>
      </c>
      <c r="DZ39" s="96">
        <v>0</v>
      </c>
      <c r="EA39" s="96">
        <v>0</v>
      </c>
      <c r="EB39" s="96">
        <v>0</v>
      </c>
      <c r="EC39" s="96">
        <v>0</v>
      </c>
      <c r="ED39" s="96">
        <v>0</v>
      </c>
      <c r="EE39" s="96">
        <v>0</v>
      </c>
      <c r="EF39" s="96">
        <v>0</v>
      </c>
      <c r="EG39" s="96">
        <v>0</v>
      </c>
      <c r="EH39" s="96">
        <v>0</v>
      </c>
      <c r="EI39" s="96">
        <v>0</v>
      </c>
      <c r="EJ39" s="96">
        <v>0</v>
      </c>
      <c r="EK39" s="96">
        <v>0</v>
      </c>
      <c r="EL39" s="96">
        <v>0</v>
      </c>
      <c r="EM39" s="96">
        <v>0</v>
      </c>
      <c r="EN39" s="96">
        <v>0</v>
      </c>
      <c r="EO39" s="96">
        <v>0</v>
      </c>
      <c r="EP39" s="96">
        <v>0</v>
      </c>
      <c r="EQ39" s="96">
        <v>0</v>
      </c>
      <c r="ER39" s="96">
        <v>0</v>
      </c>
      <c r="ES39" s="96">
        <v>0</v>
      </c>
      <c r="ET39" s="96">
        <v>0</v>
      </c>
      <c r="EU39" s="96">
        <v>0</v>
      </c>
      <c r="EV39" s="96">
        <v>0</v>
      </c>
      <c r="EW39" s="96">
        <v>0</v>
      </c>
      <c r="EX39" s="96">
        <v>0</v>
      </c>
      <c r="EY39" s="96">
        <v>0</v>
      </c>
      <c r="EZ39" s="96">
        <v>0</v>
      </c>
      <c r="FA39" s="96">
        <v>0</v>
      </c>
      <c r="FB39" s="96">
        <v>0</v>
      </c>
      <c r="FC39" s="96">
        <v>0</v>
      </c>
      <c r="FD39" s="96">
        <v>0</v>
      </c>
      <c r="FE39" s="96">
        <v>0</v>
      </c>
      <c r="FF39" s="96">
        <v>0</v>
      </c>
      <c r="FG39" s="96">
        <v>0</v>
      </c>
      <c r="FH39" s="96">
        <v>0</v>
      </c>
      <c r="FI39" s="96">
        <v>0</v>
      </c>
      <c r="FJ39" s="96">
        <v>0</v>
      </c>
      <c r="FK39" s="96">
        <v>0</v>
      </c>
      <c r="FL39" s="96">
        <v>0</v>
      </c>
      <c r="FM39" s="96">
        <v>0</v>
      </c>
      <c r="FN39" s="96">
        <v>0</v>
      </c>
      <c r="FO39" s="96">
        <v>0</v>
      </c>
      <c r="FP39" s="96">
        <v>0</v>
      </c>
      <c r="FQ39" s="96">
        <v>0</v>
      </c>
      <c r="FR39" s="96">
        <v>0</v>
      </c>
      <c r="FS39" s="96">
        <v>0</v>
      </c>
      <c r="FT39" s="96">
        <v>0</v>
      </c>
      <c r="FU39" s="96">
        <v>0</v>
      </c>
      <c r="FV39" s="96">
        <v>0</v>
      </c>
      <c r="FW39" s="96">
        <v>0</v>
      </c>
      <c r="FX39" s="96">
        <v>0</v>
      </c>
      <c r="FY39" s="96">
        <v>0</v>
      </c>
      <c r="FZ39" s="96">
        <v>0</v>
      </c>
      <c r="GA39" s="96">
        <v>0</v>
      </c>
      <c r="GB39" s="96">
        <v>0</v>
      </c>
      <c r="GC39" s="96">
        <v>0</v>
      </c>
      <c r="GD39" s="96">
        <v>0</v>
      </c>
      <c r="GE39" s="96">
        <v>0</v>
      </c>
      <c r="GF39" s="96">
        <v>0</v>
      </c>
      <c r="GG39" s="96">
        <v>0</v>
      </c>
      <c r="GH39" s="96">
        <v>0</v>
      </c>
      <c r="GI39" s="87">
        <v>135679</v>
      </c>
      <c r="GJ39" s="81"/>
      <c r="GK39" s="81"/>
    </row>
    <row r="40" spans="1:193">
      <c r="A40" s="87">
        <v>135626</v>
      </c>
      <c r="B40" s="87">
        <f>_xlfn.XLOOKUP(A40,[9]Planilha1!$L:$L,[9]Planilha1!$B:$B,,0)</f>
        <v>6401</v>
      </c>
      <c r="C40" s="87" t="s">
        <v>184</v>
      </c>
      <c r="D40" s="87" t="s">
        <v>185</v>
      </c>
      <c r="E40" s="91">
        <v>0.1003</v>
      </c>
      <c r="F40" s="87" t="s">
        <v>159</v>
      </c>
      <c r="G40" s="87" t="s">
        <v>160</v>
      </c>
      <c r="H40" s="95" t="str">
        <f>VLOOKUP(B40,Elegibilidade!A:I,9,0)</f>
        <v>Elegível</v>
      </c>
      <c r="I40" s="92">
        <v>85</v>
      </c>
      <c r="J40" s="88">
        <v>0</v>
      </c>
      <c r="K40" s="88">
        <f t="shared" si="9"/>
        <v>285305.06308272935</v>
      </c>
      <c r="L40" s="88">
        <f t="shared" si="5"/>
        <v>285305.06308272935</v>
      </c>
      <c r="M40" s="87" t="s">
        <v>162</v>
      </c>
      <c r="N40" s="88">
        <f>VLOOKUP(M40,Base!A:B,2,0)*L40</f>
        <v>285305.06308272935</v>
      </c>
      <c r="O40" s="88">
        <f t="shared" si="6"/>
        <v>269821.58057649137</v>
      </c>
      <c r="P40" s="88">
        <f>Vendas!$J$1</f>
        <v>880.37366341237282</v>
      </c>
      <c r="Q40" s="137">
        <f>VLOOKUP(A40,[10]FluxoFuturo!$A:$Q,17,0)</f>
        <v>393.31</v>
      </c>
      <c r="R40" s="88">
        <f t="shared" si="7"/>
        <v>346259.76555672038</v>
      </c>
      <c r="S40" s="93">
        <f t="shared" si="8"/>
        <v>0.77924612506644875</v>
      </c>
      <c r="T40" s="96">
        <v>4639.01</v>
      </c>
      <c r="U40" s="96">
        <v>4639.01</v>
      </c>
      <c r="V40" s="96">
        <v>4639.01</v>
      </c>
      <c r="W40" s="96">
        <v>4639.01</v>
      </c>
      <c r="X40" s="96">
        <v>4639.01</v>
      </c>
      <c r="Y40" s="96">
        <v>4639.01</v>
      </c>
      <c r="Z40" s="96">
        <v>4639.01</v>
      </c>
      <c r="AA40" s="96">
        <v>4639.01</v>
      </c>
      <c r="AB40" s="96">
        <v>4639.01</v>
      </c>
      <c r="AC40" s="96">
        <v>4639.01</v>
      </c>
      <c r="AD40" s="96">
        <v>4639.01</v>
      </c>
      <c r="AE40" s="96">
        <v>4639.01</v>
      </c>
      <c r="AF40" s="96">
        <v>4639.01</v>
      </c>
      <c r="AG40" s="96">
        <v>4639.01</v>
      </c>
      <c r="AH40" s="96">
        <v>4639.01</v>
      </c>
      <c r="AI40" s="96">
        <v>4639.01</v>
      </c>
      <c r="AJ40" s="96">
        <v>4639.01</v>
      </c>
      <c r="AK40" s="96">
        <v>4639.01</v>
      </c>
      <c r="AL40" s="96">
        <v>4639.01</v>
      </c>
      <c r="AM40" s="96">
        <v>4639.01</v>
      </c>
      <c r="AN40" s="96">
        <v>4639.01</v>
      </c>
      <c r="AO40" s="96">
        <v>4639.01</v>
      </c>
      <c r="AP40" s="96">
        <v>4639.01</v>
      </c>
      <c r="AQ40" s="96">
        <v>4639.01</v>
      </c>
      <c r="AR40" s="96">
        <v>4639.01</v>
      </c>
      <c r="AS40" s="96">
        <v>4639.01</v>
      </c>
      <c r="AT40" s="96">
        <v>4639.01</v>
      </c>
      <c r="AU40" s="96">
        <v>4639.01</v>
      </c>
      <c r="AV40" s="96">
        <v>4639.01</v>
      </c>
      <c r="AW40" s="96">
        <v>4639.01</v>
      </c>
      <c r="AX40" s="96">
        <v>4639.01</v>
      </c>
      <c r="AY40" s="96">
        <v>4639.01</v>
      </c>
      <c r="AZ40" s="96">
        <v>4639.01</v>
      </c>
      <c r="BA40" s="96">
        <v>4639.01</v>
      </c>
      <c r="BB40" s="96">
        <v>4639.01</v>
      </c>
      <c r="BC40" s="96">
        <v>4639.01</v>
      </c>
      <c r="BD40" s="96">
        <v>4639.01</v>
      </c>
      <c r="BE40" s="96">
        <v>4639.01</v>
      </c>
      <c r="BF40" s="96">
        <v>4639.01</v>
      </c>
      <c r="BG40" s="96">
        <v>4639.01</v>
      </c>
      <c r="BH40" s="96">
        <v>4639.01</v>
      </c>
      <c r="BI40" s="96">
        <v>4639.01</v>
      </c>
      <c r="BJ40" s="96">
        <v>4639.01</v>
      </c>
      <c r="BK40" s="96">
        <v>4639.01</v>
      </c>
      <c r="BL40" s="96">
        <v>4639.01</v>
      </c>
      <c r="BM40" s="96">
        <v>4639.01</v>
      </c>
      <c r="BN40" s="96">
        <v>4639.01</v>
      </c>
      <c r="BO40" s="96">
        <v>4639.01</v>
      </c>
      <c r="BP40" s="96">
        <v>4639.01</v>
      </c>
      <c r="BQ40" s="96">
        <v>4639.01</v>
      </c>
      <c r="BR40" s="96">
        <v>4639.01</v>
      </c>
      <c r="BS40" s="96">
        <v>4639.01</v>
      </c>
      <c r="BT40" s="96">
        <v>4639.01</v>
      </c>
      <c r="BU40" s="96">
        <v>4639.01</v>
      </c>
      <c r="BV40" s="96">
        <v>4639.01</v>
      </c>
      <c r="BW40" s="96">
        <v>4639.01</v>
      </c>
      <c r="BX40" s="96">
        <v>4639.01</v>
      </c>
      <c r="BY40" s="96">
        <v>4639.01</v>
      </c>
      <c r="BZ40" s="96">
        <v>4639.01</v>
      </c>
      <c r="CA40" s="96">
        <v>4639.01</v>
      </c>
      <c r="CB40" s="96">
        <v>4639.01</v>
      </c>
      <c r="CC40" s="96">
        <v>4639.01</v>
      </c>
      <c r="CD40" s="96">
        <v>4639.01</v>
      </c>
      <c r="CE40" s="96">
        <v>4639.01</v>
      </c>
      <c r="CF40" s="96">
        <v>4639.01</v>
      </c>
      <c r="CG40" s="96">
        <v>4639.01</v>
      </c>
      <c r="CH40" s="96">
        <v>4639.01</v>
      </c>
      <c r="CI40" s="96">
        <v>4639.01</v>
      </c>
      <c r="CJ40" s="96">
        <v>4639.01</v>
      </c>
      <c r="CK40" s="96">
        <v>4639.01</v>
      </c>
      <c r="CL40" s="96">
        <v>4639.01</v>
      </c>
      <c r="CM40" s="96">
        <v>4639.01</v>
      </c>
      <c r="CN40" s="96">
        <v>4639.01</v>
      </c>
      <c r="CO40" s="96">
        <v>4639.01</v>
      </c>
      <c r="CP40" s="96">
        <v>4639.01</v>
      </c>
      <c r="CQ40" s="96">
        <v>4639.01</v>
      </c>
      <c r="CR40" s="96">
        <v>4639.01</v>
      </c>
      <c r="CS40" s="96">
        <v>4639.01</v>
      </c>
      <c r="CT40" s="96">
        <v>4639.01</v>
      </c>
      <c r="CU40" s="96">
        <v>4639.01</v>
      </c>
      <c r="CV40" s="96">
        <v>4639.01</v>
      </c>
      <c r="CW40" s="96">
        <v>4639.01</v>
      </c>
      <c r="CX40" s="96">
        <v>4639.01</v>
      </c>
      <c r="CY40" s="96">
        <v>4639.01</v>
      </c>
      <c r="CZ40" s="96">
        <v>4638.78</v>
      </c>
      <c r="DA40" s="96">
        <v>0</v>
      </c>
      <c r="DB40" s="96">
        <v>0</v>
      </c>
      <c r="DC40" s="96">
        <v>0</v>
      </c>
      <c r="DD40" s="96">
        <v>0</v>
      </c>
      <c r="DE40" s="96">
        <v>0</v>
      </c>
      <c r="DF40" s="96">
        <v>0</v>
      </c>
      <c r="DG40" s="96">
        <v>0</v>
      </c>
      <c r="DH40" s="96">
        <v>0</v>
      </c>
      <c r="DI40" s="96">
        <v>0</v>
      </c>
      <c r="DJ40" s="96">
        <v>0</v>
      </c>
      <c r="DK40" s="96">
        <v>0</v>
      </c>
      <c r="DL40" s="96">
        <v>0</v>
      </c>
      <c r="DM40" s="96">
        <v>0</v>
      </c>
      <c r="DN40" s="96">
        <v>0</v>
      </c>
      <c r="DO40" s="96">
        <v>0</v>
      </c>
      <c r="DP40" s="96">
        <v>0</v>
      </c>
      <c r="DQ40" s="96">
        <v>0</v>
      </c>
      <c r="DR40" s="96">
        <v>0</v>
      </c>
      <c r="DS40" s="96">
        <v>0</v>
      </c>
      <c r="DT40" s="96">
        <v>0</v>
      </c>
      <c r="DU40" s="96">
        <v>0</v>
      </c>
      <c r="DV40" s="96">
        <v>0</v>
      </c>
      <c r="DW40" s="96">
        <v>0</v>
      </c>
      <c r="DX40" s="96">
        <v>0</v>
      </c>
      <c r="DY40" s="96">
        <v>0</v>
      </c>
      <c r="DZ40" s="96">
        <v>0</v>
      </c>
      <c r="EA40" s="96">
        <v>0</v>
      </c>
      <c r="EB40" s="96">
        <v>0</v>
      </c>
      <c r="EC40" s="96">
        <v>0</v>
      </c>
      <c r="ED40" s="96">
        <v>0</v>
      </c>
      <c r="EE40" s="96">
        <v>0</v>
      </c>
      <c r="EF40" s="96">
        <v>0</v>
      </c>
      <c r="EG40" s="96">
        <v>0</v>
      </c>
      <c r="EH40" s="96">
        <v>0</v>
      </c>
      <c r="EI40" s="96">
        <v>0</v>
      </c>
      <c r="EJ40" s="96">
        <v>0</v>
      </c>
      <c r="EK40" s="96">
        <v>0</v>
      </c>
      <c r="EL40" s="96">
        <v>0</v>
      </c>
      <c r="EM40" s="96">
        <v>0</v>
      </c>
      <c r="EN40" s="96">
        <v>0</v>
      </c>
      <c r="EO40" s="96">
        <v>0</v>
      </c>
      <c r="EP40" s="96">
        <v>0</v>
      </c>
      <c r="EQ40" s="96">
        <v>0</v>
      </c>
      <c r="ER40" s="96">
        <v>0</v>
      </c>
      <c r="ES40" s="96">
        <v>0</v>
      </c>
      <c r="ET40" s="96">
        <v>0</v>
      </c>
      <c r="EU40" s="96">
        <v>0</v>
      </c>
      <c r="EV40" s="96">
        <v>0</v>
      </c>
      <c r="EW40" s="96">
        <v>0</v>
      </c>
      <c r="EX40" s="96">
        <v>0</v>
      </c>
      <c r="EY40" s="96">
        <v>0</v>
      </c>
      <c r="EZ40" s="96">
        <v>0</v>
      </c>
      <c r="FA40" s="96">
        <v>0</v>
      </c>
      <c r="FB40" s="96">
        <v>0</v>
      </c>
      <c r="FC40" s="96">
        <v>0</v>
      </c>
      <c r="FD40" s="96">
        <v>0</v>
      </c>
      <c r="FE40" s="96">
        <v>0</v>
      </c>
      <c r="FF40" s="96">
        <v>0</v>
      </c>
      <c r="FG40" s="96">
        <v>0</v>
      </c>
      <c r="FH40" s="96">
        <v>0</v>
      </c>
      <c r="FI40" s="96">
        <v>0</v>
      </c>
      <c r="FJ40" s="96">
        <v>0</v>
      </c>
      <c r="FK40" s="96">
        <v>0</v>
      </c>
      <c r="FL40" s="96">
        <v>0</v>
      </c>
      <c r="FM40" s="96">
        <v>0</v>
      </c>
      <c r="FN40" s="96">
        <v>0</v>
      </c>
      <c r="FO40" s="96">
        <v>0</v>
      </c>
      <c r="FP40" s="96">
        <v>0</v>
      </c>
      <c r="FQ40" s="96">
        <v>0</v>
      </c>
      <c r="FR40" s="96">
        <v>0</v>
      </c>
      <c r="FS40" s="96">
        <v>0</v>
      </c>
      <c r="FT40" s="96">
        <v>0</v>
      </c>
      <c r="FU40" s="96">
        <v>0</v>
      </c>
      <c r="FV40" s="96">
        <v>0</v>
      </c>
      <c r="FW40" s="96">
        <v>0</v>
      </c>
      <c r="FX40" s="96">
        <v>0</v>
      </c>
      <c r="FY40" s="96">
        <v>0</v>
      </c>
      <c r="FZ40" s="96">
        <v>0</v>
      </c>
      <c r="GA40" s="96">
        <v>0</v>
      </c>
      <c r="GB40" s="96">
        <v>0</v>
      </c>
      <c r="GC40" s="96">
        <v>0</v>
      </c>
      <c r="GD40" s="96">
        <v>0</v>
      </c>
      <c r="GE40" s="96">
        <v>0</v>
      </c>
      <c r="GF40" s="96">
        <v>0</v>
      </c>
      <c r="GG40" s="96">
        <v>0</v>
      </c>
      <c r="GH40" s="96">
        <v>0</v>
      </c>
      <c r="GI40" s="87">
        <v>135626</v>
      </c>
      <c r="GJ40" s="81"/>
      <c r="GK40" s="81"/>
    </row>
    <row r="41" spans="1:193">
      <c r="A41" s="87">
        <v>136447</v>
      </c>
      <c r="B41" s="87">
        <f>_xlfn.XLOOKUP(A41,[9]Planilha1!$L:$L,[9]Planilha1!$B:$B,,0)</f>
        <v>5435</v>
      </c>
      <c r="C41" s="87" t="s">
        <v>325</v>
      </c>
      <c r="D41" s="87" t="s">
        <v>326</v>
      </c>
      <c r="E41" s="91">
        <v>0.100339</v>
      </c>
      <c r="F41" s="87" t="s">
        <v>159</v>
      </c>
      <c r="G41" s="87" t="s">
        <v>160</v>
      </c>
      <c r="H41" s="95" t="str">
        <f>VLOOKUP(B41,Elegibilidade!A:I,9,0)</f>
        <v>Inelegível</v>
      </c>
      <c r="I41" s="92">
        <v>137</v>
      </c>
      <c r="J41" s="88">
        <v>0</v>
      </c>
      <c r="K41" s="88">
        <f t="shared" si="9"/>
        <v>284580.20095689857</v>
      </c>
      <c r="L41" s="88">
        <f t="shared" si="5"/>
        <v>284580.20095689857</v>
      </c>
      <c r="M41" s="87" t="s">
        <v>162</v>
      </c>
      <c r="N41" s="88">
        <f>VLOOKUP(M41,Base!A:B,2,0)*L41</f>
        <v>284580.20095689857</v>
      </c>
      <c r="O41" s="88">
        <f t="shared" si="6"/>
        <v>262792.34821918356</v>
      </c>
      <c r="P41" s="88">
        <f>Vendas!$J$1</f>
        <v>880.37366341237282</v>
      </c>
      <c r="Q41" s="137">
        <v>360</v>
      </c>
      <c r="R41" s="88">
        <f t="shared" si="7"/>
        <v>316934.51882845419</v>
      </c>
      <c r="S41" s="93">
        <f t="shared" si="8"/>
        <v>0.82916922142338201</v>
      </c>
      <c r="T41" s="96">
        <v>7741.92</v>
      </c>
      <c r="U41" s="96">
        <v>7741.92</v>
      </c>
      <c r="V41" s="96">
        <v>3321.76</v>
      </c>
      <c r="W41" s="96">
        <v>3321.76</v>
      </c>
      <c r="X41" s="96">
        <v>3321.76</v>
      </c>
      <c r="Y41" s="96">
        <v>3321.76</v>
      </c>
      <c r="Z41" s="96">
        <v>3321.76</v>
      </c>
      <c r="AA41" s="96">
        <v>3321.76</v>
      </c>
      <c r="AB41" s="96">
        <v>3321.76</v>
      </c>
      <c r="AC41" s="96">
        <v>3321.76</v>
      </c>
      <c r="AD41" s="96">
        <v>3321.76</v>
      </c>
      <c r="AE41" s="96">
        <v>3321.76</v>
      </c>
      <c r="AF41" s="96">
        <v>3321.76</v>
      </c>
      <c r="AG41" s="96">
        <v>3321.76</v>
      </c>
      <c r="AH41" s="96">
        <v>3321.76</v>
      </c>
      <c r="AI41" s="96">
        <v>3321.76</v>
      </c>
      <c r="AJ41" s="96">
        <v>3321.76</v>
      </c>
      <c r="AK41" s="96">
        <v>3321.76</v>
      </c>
      <c r="AL41" s="96">
        <v>3321.76</v>
      </c>
      <c r="AM41" s="96">
        <v>3321.76</v>
      </c>
      <c r="AN41" s="96">
        <v>3321.76</v>
      </c>
      <c r="AO41" s="96">
        <v>3321.76</v>
      </c>
      <c r="AP41" s="96">
        <v>3321.76</v>
      </c>
      <c r="AQ41" s="96">
        <v>3321.76</v>
      </c>
      <c r="AR41" s="96">
        <v>3321.76</v>
      </c>
      <c r="AS41" s="96">
        <v>3321.76</v>
      </c>
      <c r="AT41" s="96">
        <v>3321.76</v>
      </c>
      <c r="AU41" s="96">
        <v>3321.76</v>
      </c>
      <c r="AV41" s="96">
        <v>3321.76</v>
      </c>
      <c r="AW41" s="96">
        <v>3321.76</v>
      </c>
      <c r="AX41" s="96">
        <v>3321.76</v>
      </c>
      <c r="AY41" s="96">
        <v>3321.76</v>
      </c>
      <c r="AZ41" s="96">
        <v>3321.76</v>
      </c>
      <c r="BA41" s="96">
        <v>3321.76</v>
      </c>
      <c r="BB41" s="96">
        <v>3321.76</v>
      </c>
      <c r="BC41" s="96">
        <v>3321.76</v>
      </c>
      <c r="BD41" s="96">
        <v>3321.76</v>
      </c>
      <c r="BE41" s="96">
        <v>3321.76</v>
      </c>
      <c r="BF41" s="96">
        <v>3321.76</v>
      </c>
      <c r="BG41" s="96">
        <v>3321.76</v>
      </c>
      <c r="BH41" s="96">
        <v>3321.76</v>
      </c>
      <c r="BI41" s="96">
        <v>3321.76</v>
      </c>
      <c r="BJ41" s="96">
        <v>3321.76</v>
      </c>
      <c r="BK41" s="96">
        <v>3321.76</v>
      </c>
      <c r="BL41" s="96">
        <v>3321.76</v>
      </c>
      <c r="BM41" s="96">
        <v>3321.76</v>
      </c>
      <c r="BN41" s="96">
        <v>3321.76</v>
      </c>
      <c r="BO41" s="96">
        <v>3321.76</v>
      </c>
      <c r="BP41" s="96">
        <v>3321.76</v>
      </c>
      <c r="BQ41" s="96">
        <v>3321.76</v>
      </c>
      <c r="BR41" s="96">
        <v>3321.76</v>
      </c>
      <c r="BS41" s="96">
        <v>3321.76</v>
      </c>
      <c r="BT41" s="96">
        <v>3321.76</v>
      </c>
      <c r="BU41" s="96">
        <v>3321.76</v>
      </c>
      <c r="BV41" s="96">
        <v>3321.76</v>
      </c>
      <c r="BW41" s="96">
        <v>3321.76</v>
      </c>
      <c r="BX41" s="96">
        <v>3321.76</v>
      </c>
      <c r="BY41" s="96">
        <v>3321.76</v>
      </c>
      <c r="BZ41" s="96">
        <v>3321.76</v>
      </c>
      <c r="CA41" s="96">
        <v>3321.76</v>
      </c>
      <c r="CB41" s="96">
        <v>3321.76</v>
      </c>
      <c r="CC41" s="96">
        <v>3321.76</v>
      </c>
      <c r="CD41" s="96">
        <v>3321.76</v>
      </c>
      <c r="CE41" s="96">
        <v>3321.76</v>
      </c>
      <c r="CF41" s="96">
        <v>3321.76</v>
      </c>
      <c r="CG41" s="96">
        <v>3321.76</v>
      </c>
      <c r="CH41" s="96">
        <v>3321.76</v>
      </c>
      <c r="CI41" s="96">
        <v>3321.76</v>
      </c>
      <c r="CJ41" s="96">
        <v>3321.76</v>
      </c>
      <c r="CK41" s="96">
        <v>3321.76</v>
      </c>
      <c r="CL41" s="96">
        <v>3321.76</v>
      </c>
      <c r="CM41" s="96">
        <v>3321.76</v>
      </c>
      <c r="CN41" s="96">
        <v>3321.76</v>
      </c>
      <c r="CO41" s="96">
        <v>3321.76</v>
      </c>
      <c r="CP41" s="96">
        <v>3321.76</v>
      </c>
      <c r="CQ41" s="96">
        <v>3321.76</v>
      </c>
      <c r="CR41" s="96">
        <v>3321.76</v>
      </c>
      <c r="CS41" s="96">
        <v>3321.76</v>
      </c>
      <c r="CT41" s="96">
        <v>3321.76</v>
      </c>
      <c r="CU41" s="96">
        <v>3321.76</v>
      </c>
      <c r="CV41" s="96">
        <v>3321.76</v>
      </c>
      <c r="CW41" s="96">
        <v>3321.76</v>
      </c>
      <c r="CX41" s="96">
        <v>3321.76</v>
      </c>
      <c r="CY41" s="96">
        <v>3321.76</v>
      </c>
      <c r="CZ41" s="96">
        <v>3321.76</v>
      </c>
      <c r="DA41" s="96">
        <v>3321.76</v>
      </c>
      <c r="DB41" s="96">
        <v>3321.76</v>
      </c>
      <c r="DC41" s="96">
        <v>3321.76</v>
      </c>
      <c r="DD41" s="96">
        <v>3321.76</v>
      </c>
      <c r="DE41" s="96">
        <v>3321.76</v>
      </c>
      <c r="DF41" s="96">
        <v>3321.76</v>
      </c>
      <c r="DG41" s="96">
        <v>3321.76</v>
      </c>
      <c r="DH41" s="96">
        <v>3321.76</v>
      </c>
      <c r="DI41" s="96">
        <v>3321.76</v>
      </c>
      <c r="DJ41" s="96">
        <v>3321.76</v>
      </c>
      <c r="DK41" s="96">
        <v>3321.76</v>
      </c>
      <c r="DL41" s="96">
        <v>3321.76</v>
      </c>
      <c r="DM41" s="96">
        <v>3321.76</v>
      </c>
      <c r="DN41" s="96">
        <v>3321.76</v>
      </c>
      <c r="DO41" s="96">
        <v>3321.76</v>
      </c>
      <c r="DP41" s="96">
        <v>3321.76</v>
      </c>
      <c r="DQ41" s="96">
        <v>3321.76</v>
      </c>
      <c r="DR41" s="96">
        <v>3321.76</v>
      </c>
      <c r="DS41" s="96">
        <v>3321.76</v>
      </c>
      <c r="DT41" s="96">
        <v>3321.76</v>
      </c>
      <c r="DU41" s="96">
        <v>3321.76</v>
      </c>
      <c r="DV41" s="96">
        <v>3321.76</v>
      </c>
      <c r="DW41" s="96">
        <v>3321.76</v>
      </c>
      <c r="DX41" s="96">
        <v>3321.76</v>
      </c>
      <c r="DY41" s="96">
        <v>3321.76</v>
      </c>
      <c r="DZ41" s="96">
        <v>3321.76</v>
      </c>
      <c r="EA41" s="96">
        <v>3321.76</v>
      </c>
      <c r="EB41" s="96">
        <v>3321.76</v>
      </c>
      <c r="EC41" s="96">
        <v>3321.76</v>
      </c>
      <c r="ED41" s="96">
        <v>3321.76</v>
      </c>
      <c r="EE41" s="96">
        <v>3321.76</v>
      </c>
      <c r="EF41" s="96">
        <v>3321.76</v>
      </c>
      <c r="EG41" s="96">
        <v>3321.76</v>
      </c>
      <c r="EH41" s="96">
        <v>3321.76</v>
      </c>
      <c r="EI41" s="96">
        <v>3321.76</v>
      </c>
      <c r="EJ41" s="96">
        <v>3321.76</v>
      </c>
      <c r="EK41" s="96">
        <v>3321.76</v>
      </c>
      <c r="EL41" s="96">
        <v>3321.76</v>
      </c>
      <c r="EM41" s="96">
        <v>3321.76</v>
      </c>
      <c r="EN41" s="96">
        <v>3321.76</v>
      </c>
      <c r="EO41" s="96">
        <v>3321.76</v>
      </c>
      <c r="EP41" s="96">
        <v>3321.76</v>
      </c>
      <c r="EQ41" s="96">
        <v>3321.76</v>
      </c>
      <c r="ER41" s="96">
        <v>3321.76</v>
      </c>
      <c r="ES41" s="96">
        <v>3321.76</v>
      </c>
      <c r="ET41" s="96">
        <v>3321.76</v>
      </c>
      <c r="EU41" s="96">
        <v>3321.76</v>
      </c>
      <c r="EV41" s="96">
        <v>3321.76</v>
      </c>
      <c r="EW41" s="96">
        <v>3321.76</v>
      </c>
      <c r="EX41" s="96">
        <v>3321.76</v>
      </c>
      <c r="EY41" s="96">
        <v>3321.76</v>
      </c>
      <c r="EZ41" s="96">
        <v>3321.76</v>
      </c>
      <c r="FA41" s="96">
        <v>0</v>
      </c>
      <c r="FB41" s="96">
        <v>0</v>
      </c>
      <c r="FC41" s="96">
        <v>0</v>
      </c>
      <c r="FD41" s="96">
        <v>0</v>
      </c>
      <c r="FE41" s="96">
        <v>0</v>
      </c>
      <c r="FF41" s="96">
        <v>0</v>
      </c>
      <c r="FG41" s="96">
        <v>0</v>
      </c>
      <c r="FH41" s="96">
        <v>0</v>
      </c>
      <c r="FI41" s="96">
        <v>0</v>
      </c>
      <c r="FJ41" s="96">
        <v>0</v>
      </c>
      <c r="FK41" s="96">
        <v>0</v>
      </c>
      <c r="FL41" s="96">
        <v>0</v>
      </c>
      <c r="FM41" s="96">
        <v>0</v>
      </c>
      <c r="FN41" s="96">
        <v>0</v>
      </c>
      <c r="FO41" s="96">
        <v>0</v>
      </c>
      <c r="FP41" s="96">
        <v>0</v>
      </c>
      <c r="FQ41" s="96">
        <v>0</v>
      </c>
      <c r="FR41" s="96">
        <v>0</v>
      </c>
      <c r="FS41" s="96">
        <v>0</v>
      </c>
      <c r="FT41" s="96">
        <v>0</v>
      </c>
      <c r="FU41" s="96">
        <v>0</v>
      </c>
      <c r="FV41" s="96">
        <v>0</v>
      </c>
      <c r="FW41" s="96">
        <v>0</v>
      </c>
      <c r="FX41" s="96">
        <v>0</v>
      </c>
      <c r="FY41" s="96">
        <v>0</v>
      </c>
      <c r="FZ41" s="96">
        <v>0</v>
      </c>
      <c r="GA41" s="96">
        <v>0</v>
      </c>
      <c r="GB41" s="96">
        <v>0</v>
      </c>
      <c r="GC41" s="96">
        <v>0</v>
      </c>
      <c r="GD41" s="96">
        <v>0</v>
      </c>
      <c r="GE41" s="96">
        <v>0</v>
      </c>
      <c r="GF41" s="96">
        <v>0</v>
      </c>
      <c r="GG41" s="96">
        <v>0</v>
      </c>
      <c r="GH41" s="96">
        <v>0</v>
      </c>
      <c r="GI41" s="87">
        <v>136447</v>
      </c>
      <c r="GJ41" s="81"/>
      <c r="GK41" s="81"/>
    </row>
    <row r="42" spans="1:193">
      <c r="A42" s="87">
        <v>135954</v>
      </c>
      <c r="B42" s="87">
        <v>6499</v>
      </c>
      <c r="C42" s="87" t="s">
        <v>311</v>
      </c>
      <c r="D42" s="87" t="s">
        <v>312</v>
      </c>
      <c r="E42" s="91">
        <v>0.100339</v>
      </c>
      <c r="F42" s="87" t="s">
        <v>159</v>
      </c>
      <c r="G42" s="87" t="s">
        <v>160</v>
      </c>
      <c r="H42" s="95" t="str">
        <f>VLOOKUP(B42,Elegibilidade!A:I,9,0)</f>
        <v>Inelegível</v>
      </c>
      <c r="I42" s="92">
        <v>169</v>
      </c>
      <c r="J42" s="88">
        <v>0</v>
      </c>
      <c r="K42" s="88">
        <f t="shared" si="9"/>
        <v>279655.46357457066</v>
      </c>
      <c r="L42" s="88">
        <f t="shared" si="5"/>
        <v>279655.46357457066</v>
      </c>
      <c r="M42" s="87" t="s">
        <v>162</v>
      </c>
      <c r="N42" s="88">
        <f>VLOOKUP(M42,Base!A:B,2,0)*L42</f>
        <v>279655.46357457066</v>
      </c>
      <c r="O42" s="88">
        <f t="shared" si="6"/>
        <v>254072.54871245055</v>
      </c>
      <c r="P42" s="88">
        <f>Vendas!$J$1</f>
        <v>880.37366341237282</v>
      </c>
      <c r="Q42" s="137">
        <f>VLOOKUP(A42,[10]FluxoFuturo!$A:$Q,17,0)</f>
        <v>360</v>
      </c>
      <c r="R42" s="88">
        <f t="shared" si="7"/>
        <v>316934.51882845419</v>
      </c>
      <c r="S42" s="93">
        <f t="shared" si="8"/>
        <v>0.80165628424328028</v>
      </c>
      <c r="T42" s="96">
        <v>7785.28</v>
      </c>
      <c r="U42" s="96">
        <v>1989.01</v>
      </c>
      <c r="V42" s="96">
        <v>1989.01</v>
      </c>
      <c r="W42" s="96">
        <v>1989.01</v>
      </c>
      <c r="X42" s="96">
        <v>1989.01</v>
      </c>
      <c r="Y42" s="96">
        <v>1989.01</v>
      </c>
      <c r="Z42" s="96">
        <v>1989.01</v>
      </c>
      <c r="AA42" s="96">
        <v>1989.01</v>
      </c>
      <c r="AB42" s="96">
        <v>1989.01</v>
      </c>
      <c r="AC42" s="96">
        <v>1989.01</v>
      </c>
      <c r="AD42" s="96">
        <v>14124.99</v>
      </c>
      <c r="AE42" s="96">
        <v>1989.01</v>
      </c>
      <c r="AF42" s="96">
        <v>1989.01</v>
      </c>
      <c r="AG42" s="96">
        <v>1989.01</v>
      </c>
      <c r="AH42" s="96">
        <v>1989.01</v>
      </c>
      <c r="AI42" s="96">
        <v>1989.01</v>
      </c>
      <c r="AJ42" s="96">
        <v>1989.01</v>
      </c>
      <c r="AK42" s="96">
        <v>1989.01</v>
      </c>
      <c r="AL42" s="96">
        <v>1989.01</v>
      </c>
      <c r="AM42" s="96">
        <v>1989.01</v>
      </c>
      <c r="AN42" s="96">
        <v>1989.01</v>
      </c>
      <c r="AO42" s="96">
        <v>1989.01</v>
      </c>
      <c r="AP42" s="96">
        <v>14124.99</v>
      </c>
      <c r="AQ42" s="96">
        <v>1989.01</v>
      </c>
      <c r="AR42" s="96">
        <v>1989.01</v>
      </c>
      <c r="AS42" s="96">
        <v>1989.01</v>
      </c>
      <c r="AT42" s="96">
        <v>1989.01</v>
      </c>
      <c r="AU42" s="96">
        <v>1989.01</v>
      </c>
      <c r="AV42" s="96">
        <v>1989.01</v>
      </c>
      <c r="AW42" s="96">
        <v>1989.01</v>
      </c>
      <c r="AX42" s="96">
        <v>1989.01</v>
      </c>
      <c r="AY42" s="96">
        <v>1989.01</v>
      </c>
      <c r="AZ42" s="96">
        <v>1989.01</v>
      </c>
      <c r="BA42" s="96">
        <v>1989.01</v>
      </c>
      <c r="BB42" s="96">
        <v>14124.99</v>
      </c>
      <c r="BC42" s="96">
        <v>1989.01</v>
      </c>
      <c r="BD42" s="96">
        <v>1989.01</v>
      </c>
      <c r="BE42" s="96">
        <v>1989.01</v>
      </c>
      <c r="BF42" s="96">
        <v>1989.01</v>
      </c>
      <c r="BG42" s="96">
        <v>1989.01</v>
      </c>
      <c r="BH42" s="96">
        <v>1989.01</v>
      </c>
      <c r="BI42" s="96">
        <v>1989.01</v>
      </c>
      <c r="BJ42" s="96">
        <v>1989.01</v>
      </c>
      <c r="BK42" s="96">
        <v>1989.01</v>
      </c>
      <c r="BL42" s="96">
        <v>1989.01</v>
      </c>
      <c r="BM42" s="96">
        <v>1989.01</v>
      </c>
      <c r="BN42" s="96">
        <v>14124.99</v>
      </c>
      <c r="BO42" s="96">
        <v>1989.01</v>
      </c>
      <c r="BP42" s="96">
        <v>1989.01</v>
      </c>
      <c r="BQ42" s="96">
        <v>1989.01</v>
      </c>
      <c r="BR42" s="96">
        <v>1989.01</v>
      </c>
      <c r="BS42" s="96">
        <v>1989.01</v>
      </c>
      <c r="BT42" s="96">
        <v>1989.01</v>
      </c>
      <c r="BU42" s="96">
        <v>1989.01</v>
      </c>
      <c r="BV42" s="96">
        <v>1989.01</v>
      </c>
      <c r="BW42" s="96">
        <v>1989.01</v>
      </c>
      <c r="BX42" s="96">
        <v>1989.01</v>
      </c>
      <c r="BY42" s="96">
        <v>1989.01</v>
      </c>
      <c r="BZ42" s="96">
        <v>14124.99</v>
      </c>
      <c r="CA42" s="96">
        <v>1989.01</v>
      </c>
      <c r="CB42" s="96">
        <v>1989.01</v>
      </c>
      <c r="CC42" s="96">
        <v>1989.01</v>
      </c>
      <c r="CD42" s="96">
        <v>1989.01</v>
      </c>
      <c r="CE42" s="96">
        <v>1989.01</v>
      </c>
      <c r="CF42" s="96">
        <v>1989.01</v>
      </c>
      <c r="CG42" s="96">
        <v>1989.01</v>
      </c>
      <c r="CH42" s="96">
        <v>1989.01</v>
      </c>
      <c r="CI42" s="96">
        <v>1989.01</v>
      </c>
      <c r="CJ42" s="96">
        <v>1989.01</v>
      </c>
      <c r="CK42" s="96">
        <v>1989.01</v>
      </c>
      <c r="CL42" s="96">
        <v>14124.99</v>
      </c>
      <c r="CM42" s="96">
        <v>1989.01</v>
      </c>
      <c r="CN42" s="96">
        <v>1989.01</v>
      </c>
      <c r="CO42" s="96">
        <v>1989.01</v>
      </c>
      <c r="CP42" s="96">
        <v>1989.01</v>
      </c>
      <c r="CQ42" s="96">
        <v>1989.01</v>
      </c>
      <c r="CR42" s="96">
        <v>1989.01</v>
      </c>
      <c r="CS42" s="96">
        <v>1989.01</v>
      </c>
      <c r="CT42" s="96">
        <v>1989.01</v>
      </c>
      <c r="CU42" s="96">
        <v>1989.01</v>
      </c>
      <c r="CV42" s="96">
        <v>1989.01</v>
      </c>
      <c r="CW42" s="96">
        <v>1989.01</v>
      </c>
      <c r="CX42" s="96">
        <v>14124.99</v>
      </c>
      <c r="CY42" s="96">
        <v>1989.01</v>
      </c>
      <c r="CZ42" s="96">
        <v>1989.01</v>
      </c>
      <c r="DA42" s="96">
        <v>1989.01</v>
      </c>
      <c r="DB42" s="96">
        <v>1989.01</v>
      </c>
      <c r="DC42" s="96">
        <v>1989.01</v>
      </c>
      <c r="DD42" s="96">
        <v>1989.01</v>
      </c>
      <c r="DE42" s="96">
        <v>1989.01</v>
      </c>
      <c r="DF42" s="96">
        <v>1989.01</v>
      </c>
      <c r="DG42" s="96">
        <v>1989.01</v>
      </c>
      <c r="DH42" s="96">
        <v>1989.01</v>
      </c>
      <c r="DI42" s="96">
        <v>1989.01</v>
      </c>
      <c r="DJ42" s="96">
        <v>14124.99</v>
      </c>
      <c r="DK42" s="96">
        <v>1989.01</v>
      </c>
      <c r="DL42" s="96">
        <v>1989.01</v>
      </c>
      <c r="DM42" s="96">
        <v>1989.01</v>
      </c>
      <c r="DN42" s="96">
        <v>1989.01</v>
      </c>
      <c r="DO42" s="96">
        <v>1989.01</v>
      </c>
      <c r="DP42" s="96">
        <v>1989.01</v>
      </c>
      <c r="DQ42" s="96">
        <v>1989.01</v>
      </c>
      <c r="DR42" s="96">
        <v>1989.01</v>
      </c>
      <c r="DS42" s="96">
        <v>1989.01</v>
      </c>
      <c r="DT42" s="96">
        <v>1989.01</v>
      </c>
      <c r="DU42" s="96">
        <v>1989.01</v>
      </c>
      <c r="DV42" s="96">
        <v>14124.99</v>
      </c>
      <c r="DW42" s="96">
        <v>1989.01</v>
      </c>
      <c r="DX42" s="96">
        <v>1989.01</v>
      </c>
      <c r="DY42" s="96">
        <v>1989.01</v>
      </c>
      <c r="DZ42" s="96">
        <v>1989.01</v>
      </c>
      <c r="EA42" s="96">
        <v>1989.01</v>
      </c>
      <c r="EB42" s="96">
        <v>1989.01</v>
      </c>
      <c r="EC42" s="96">
        <v>1989.01</v>
      </c>
      <c r="ED42" s="96">
        <v>1989.01</v>
      </c>
      <c r="EE42" s="96">
        <v>1989.01</v>
      </c>
      <c r="EF42" s="96">
        <v>1989.01</v>
      </c>
      <c r="EG42" s="96">
        <v>1989.01</v>
      </c>
      <c r="EH42" s="96">
        <v>14124.99</v>
      </c>
      <c r="EI42" s="96">
        <v>1989.01</v>
      </c>
      <c r="EJ42" s="96">
        <v>1989.01</v>
      </c>
      <c r="EK42" s="96">
        <v>1989.01</v>
      </c>
      <c r="EL42" s="96">
        <v>1989.01</v>
      </c>
      <c r="EM42" s="96">
        <v>1989.01</v>
      </c>
      <c r="EN42" s="96">
        <v>1989.01</v>
      </c>
      <c r="EO42" s="96">
        <v>1989.01</v>
      </c>
      <c r="EP42" s="96">
        <v>1989.01</v>
      </c>
      <c r="EQ42" s="96">
        <v>1989.01</v>
      </c>
      <c r="ER42" s="96">
        <v>1989.01</v>
      </c>
      <c r="ES42" s="96">
        <v>1989.01</v>
      </c>
      <c r="ET42" s="96">
        <v>14124.99</v>
      </c>
      <c r="EU42" s="96">
        <v>1989.01</v>
      </c>
      <c r="EV42" s="96">
        <v>1989.01</v>
      </c>
      <c r="EW42" s="96">
        <v>1989.01</v>
      </c>
      <c r="EX42" s="96">
        <v>1989.01</v>
      </c>
      <c r="EY42" s="96">
        <v>1989.01</v>
      </c>
      <c r="EZ42" s="96">
        <v>1989.01</v>
      </c>
      <c r="FA42" s="96">
        <v>1989.01</v>
      </c>
      <c r="FB42" s="96">
        <v>1989.01</v>
      </c>
      <c r="FC42" s="96">
        <v>1989.01</v>
      </c>
      <c r="FD42" s="96">
        <v>1989.01</v>
      </c>
      <c r="FE42" s="96">
        <v>1989.01</v>
      </c>
      <c r="FF42" s="96">
        <v>14124.99</v>
      </c>
      <c r="FG42" s="96">
        <v>1989.01</v>
      </c>
      <c r="FH42" s="96">
        <v>1989.01</v>
      </c>
      <c r="FI42" s="96">
        <v>1989.01</v>
      </c>
      <c r="FJ42" s="96">
        <v>1989.01</v>
      </c>
      <c r="FK42" s="96">
        <v>1989.01</v>
      </c>
      <c r="FL42" s="96">
        <v>1989.01</v>
      </c>
      <c r="FM42" s="96">
        <v>1989.01</v>
      </c>
      <c r="FN42" s="96">
        <v>1989.01</v>
      </c>
      <c r="FO42" s="96">
        <v>1989.01</v>
      </c>
      <c r="FP42" s="96">
        <v>1989.01</v>
      </c>
      <c r="FQ42" s="96">
        <v>1989.01</v>
      </c>
      <c r="FR42" s="96">
        <v>14124.99</v>
      </c>
      <c r="FS42" s="96">
        <v>1989.01</v>
      </c>
      <c r="FT42" s="96">
        <v>1989.01</v>
      </c>
      <c r="FU42" s="96">
        <v>1989.01</v>
      </c>
      <c r="FV42" s="96">
        <v>1989.01</v>
      </c>
      <c r="FW42" s="96">
        <v>1989.01</v>
      </c>
      <c r="FX42" s="96">
        <v>1989.01</v>
      </c>
      <c r="FY42" s="96">
        <v>1989.01</v>
      </c>
      <c r="FZ42" s="96">
        <v>1989.01</v>
      </c>
      <c r="GA42" s="96">
        <v>1989.01</v>
      </c>
      <c r="GB42" s="96">
        <v>1989.01</v>
      </c>
      <c r="GC42" s="96">
        <v>1989.01</v>
      </c>
      <c r="GD42" s="96">
        <v>14124.95</v>
      </c>
      <c r="GE42" s="96">
        <v>1989.01</v>
      </c>
      <c r="GF42" s="96">
        <v>1989.01</v>
      </c>
      <c r="GG42" s="96">
        <v>0</v>
      </c>
      <c r="GH42" s="96">
        <v>0</v>
      </c>
      <c r="GI42" s="87">
        <v>135954</v>
      </c>
      <c r="GJ42" s="81"/>
      <c r="GK42" s="81"/>
    </row>
    <row r="43" spans="1:193">
      <c r="A43" s="87">
        <v>136248</v>
      </c>
      <c r="B43" s="87">
        <f>_xlfn.XLOOKUP(A43,[9]Planilha1!$L:$L,[9]Planilha1!$B:$B,,0)</f>
        <v>5423</v>
      </c>
      <c r="C43" s="87" t="s">
        <v>320</v>
      </c>
      <c r="D43" s="87" t="s">
        <v>321</v>
      </c>
      <c r="E43" s="91">
        <v>0.100339</v>
      </c>
      <c r="F43" s="87" t="s">
        <v>159</v>
      </c>
      <c r="G43" s="87" t="s">
        <v>160</v>
      </c>
      <c r="H43" s="95" t="str">
        <f>VLOOKUP(B43,Elegibilidade!A:I,9,0)</f>
        <v>Inelegível</v>
      </c>
      <c r="I43" s="92">
        <v>169</v>
      </c>
      <c r="J43" s="88">
        <v>0</v>
      </c>
      <c r="K43" s="88">
        <f t="shared" si="9"/>
        <v>277076.76806545263</v>
      </c>
      <c r="L43" s="88">
        <f t="shared" si="5"/>
        <v>277076.76806545263</v>
      </c>
      <c r="M43" s="87" t="s">
        <v>377</v>
      </c>
      <c r="N43" s="88">
        <f>VLOOKUP(M43,Base!A:B,2,0)*L43</f>
        <v>277076.76806545263</v>
      </c>
      <c r="O43" s="88">
        <f t="shared" si="6"/>
        <v>251898.12065830536</v>
      </c>
      <c r="P43" s="88">
        <f>Vendas!$J$1</f>
        <v>880.37366341237282</v>
      </c>
      <c r="Q43" s="137">
        <v>360</v>
      </c>
      <c r="R43" s="88">
        <f t="shared" si="7"/>
        <v>316934.51882845419</v>
      </c>
      <c r="S43" s="93">
        <f t="shared" si="8"/>
        <v>0.79479547254570015</v>
      </c>
      <c r="T43" s="96">
        <v>9596.66</v>
      </c>
      <c r="U43" s="96">
        <v>1946.66</v>
      </c>
      <c r="V43" s="96">
        <v>1946.66</v>
      </c>
      <c r="W43" s="96">
        <v>1946.66</v>
      </c>
      <c r="X43" s="96">
        <v>1946.66</v>
      </c>
      <c r="Y43" s="96">
        <v>1946.66</v>
      </c>
      <c r="Z43" s="96">
        <v>1946.66</v>
      </c>
      <c r="AA43" s="96">
        <v>1946.66</v>
      </c>
      <c r="AB43" s="96">
        <v>1946.66</v>
      </c>
      <c r="AC43" s="96">
        <v>1946.66</v>
      </c>
      <c r="AD43" s="96">
        <v>14015.05</v>
      </c>
      <c r="AE43" s="96">
        <v>1946.66</v>
      </c>
      <c r="AF43" s="96">
        <v>1946.66</v>
      </c>
      <c r="AG43" s="96">
        <v>1946.66</v>
      </c>
      <c r="AH43" s="96">
        <v>1946.66</v>
      </c>
      <c r="AI43" s="96">
        <v>1946.66</v>
      </c>
      <c r="AJ43" s="96">
        <v>1946.66</v>
      </c>
      <c r="AK43" s="96">
        <v>1946.66</v>
      </c>
      <c r="AL43" s="96">
        <v>1946.66</v>
      </c>
      <c r="AM43" s="96">
        <v>1946.66</v>
      </c>
      <c r="AN43" s="96">
        <v>1946.66</v>
      </c>
      <c r="AO43" s="96">
        <v>1946.66</v>
      </c>
      <c r="AP43" s="96">
        <v>14015.05</v>
      </c>
      <c r="AQ43" s="96">
        <v>1946.66</v>
      </c>
      <c r="AR43" s="96">
        <v>1946.66</v>
      </c>
      <c r="AS43" s="96">
        <v>1946.66</v>
      </c>
      <c r="AT43" s="96">
        <v>1946.66</v>
      </c>
      <c r="AU43" s="96">
        <v>1946.66</v>
      </c>
      <c r="AV43" s="96">
        <v>1946.66</v>
      </c>
      <c r="AW43" s="96">
        <v>1946.66</v>
      </c>
      <c r="AX43" s="96">
        <v>1946.66</v>
      </c>
      <c r="AY43" s="96">
        <v>1946.66</v>
      </c>
      <c r="AZ43" s="96">
        <v>1946.66</v>
      </c>
      <c r="BA43" s="96">
        <v>1946.66</v>
      </c>
      <c r="BB43" s="96">
        <v>14015.05</v>
      </c>
      <c r="BC43" s="96">
        <v>1946.66</v>
      </c>
      <c r="BD43" s="96">
        <v>1946.66</v>
      </c>
      <c r="BE43" s="96">
        <v>1946.66</v>
      </c>
      <c r="BF43" s="96">
        <v>1946.66</v>
      </c>
      <c r="BG43" s="96">
        <v>1946.66</v>
      </c>
      <c r="BH43" s="96">
        <v>1946.66</v>
      </c>
      <c r="BI43" s="96">
        <v>1946.66</v>
      </c>
      <c r="BJ43" s="96">
        <v>1946.66</v>
      </c>
      <c r="BK43" s="96">
        <v>1946.66</v>
      </c>
      <c r="BL43" s="96">
        <v>1946.66</v>
      </c>
      <c r="BM43" s="96">
        <v>1946.66</v>
      </c>
      <c r="BN43" s="96">
        <v>14015.05</v>
      </c>
      <c r="BO43" s="96">
        <v>1946.66</v>
      </c>
      <c r="BP43" s="96">
        <v>1946.66</v>
      </c>
      <c r="BQ43" s="96">
        <v>1946.66</v>
      </c>
      <c r="BR43" s="96">
        <v>1946.66</v>
      </c>
      <c r="BS43" s="96">
        <v>1946.66</v>
      </c>
      <c r="BT43" s="96">
        <v>1946.66</v>
      </c>
      <c r="BU43" s="96">
        <v>1946.66</v>
      </c>
      <c r="BV43" s="96">
        <v>1946.66</v>
      </c>
      <c r="BW43" s="96">
        <v>1946.66</v>
      </c>
      <c r="BX43" s="96">
        <v>1946.66</v>
      </c>
      <c r="BY43" s="96">
        <v>1946.66</v>
      </c>
      <c r="BZ43" s="96">
        <v>14015.05</v>
      </c>
      <c r="CA43" s="96">
        <v>1946.66</v>
      </c>
      <c r="CB43" s="96">
        <v>1946.66</v>
      </c>
      <c r="CC43" s="96">
        <v>1946.66</v>
      </c>
      <c r="CD43" s="96">
        <v>1946.66</v>
      </c>
      <c r="CE43" s="96">
        <v>1946.66</v>
      </c>
      <c r="CF43" s="96">
        <v>1946.66</v>
      </c>
      <c r="CG43" s="96">
        <v>1946.66</v>
      </c>
      <c r="CH43" s="96">
        <v>1946.66</v>
      </c>
      <c r="CI43" s="96">
        <v>1946.66</v>
      </c>
      <c r="CJ43" s="96">
        <v>1946.66</v>
      </c>
      <c r="CK43" s="96">
        <v>1946.66</v>
      </c>
      <c r="CL43" s="96">
        <v>14015.05</v>
      </c>
      <c r="CM43" s="96">
        <v>1946.66</v>
      </c>
      <c r="CN43" s="96">
        <v>1946.66</v>
      </c>
      <c r="CO43" s="96">
        <v>1946.66</v>
      </c>
      <c r="CP43" s="96">
        <v>1946.66</v>
      </c>
      <c r="CQ43" s="96">
        <v>1946.66</v>
      </c>
      <c r="CR43" s="96">
        <v>1946.66</v>
      </c>
      <c r="CS43" s="96">
        <v>1946.66</v>
      </c>
      <c r="CT43" s="96">
        <v>1946.66</v>
      </c>
      <c r="CU43" s="96">
        <v>1946.66</v>
      </c>
      <c r="CV43" s="96">
        <v>1946.66</v>
      </c>
      <c r="CW43" s="96">
        <v>1946.66</v>
      </c>
      <c r="CX43" s="96">
        <v>14015.05</v>
      </c>
      <c r="CY43" s="96">
        <v>1946.66</v>
      </c>
      <c r="CZ43" s="96">
        <v>1946.66</v>
      </c>
      <c r="DA43" s="96">
        <v>1946.66</v>
      </c>
      <c r="DB43" s="96">
        <v>1946.66</v>
      </c>
      <c r="DC43" s="96">
        <v>1946.66</v>
      </c>
      <c r="DD43" s="96">
        <v>1946.66</v>
      </c>
      <c r="DE43" s="96">
        <v>1946.66</v>
      </c>
      <c r="DF43" s="96">
        <v>1946.66</v>
      </c>
      <c r="DG43" s="96">
        <v>1946.66</v>
      </c>
      <c r="DH43" s="96">
        <v>1946.66</v>
      </c>
      <c r="DI43" s="96">
        <v>1946.66</v>
      </c>
      <c r="DJ43" s="96">
        <v>14015.05</v>
      </c>
      <c r="DK43" s="96">
        <v>1946.66</v>
      </c>
      <c r="DL43" s="96">
        <v>1946.66</v>
      </c>
      <c r="DM43" s="96">
        <v>1946.66</v>
      </c>
      <c r="DN43" s="96">
        <v>1946.66</v>
      </c>
      <c r="DO43" s="96">
        <v>1946.66</v>
      </c>
      <c r="DP43" s="96">
        <v>1946.66</v>
      </c>
      <c r="DQ43" s="96">
        <v>1946.66</v>
      </c>
      <c r="DR43" s="96">
        <v>1946.66</v>
      </c>
      <c r="DS43" s="96">
        <v>1946.66</v>
      </c>
      <c r="DT43" s="96">
        <v>1946.66</v>
      </c>
      <c r="DU43" s="96">
        <v>1946.66</v>
      </c>
      <c r="DV43" s="96">
        <v>14015.05</v>
      </c>
      <c r="DW43" s="96">
        <v>1946.66</v>
      </c>
      <c r="DX43" s="96">
        <v>1946.66</v>
      </c>
      <c r="DY43" s="96">
        <v>1946.66</v>
      </c>
      <c r="DZ43" s="96">
        <v>1946.66</v>
      </c>
      <c r="EA43" s="96">
        <v>1946.66</v>
      </c>
      <c r="EB43" s="96">
        <v>1946.66</v>
      </c>
      <c r="EC43" s="96">
        <v>1946.66</v>
      </c>
      <c r="ED43" s="96">
        <v>1946.66</v>
      </c>
      <c r="EE43" s="96">
        <v>1946.66</v>
      </c>
      <c r="EF43" s="96">
        <v>1946.66</v>
      </c>
      <c r="EG43" s="96">
        <v>1946.66</v>
      </c>
      <c r="EH43" s="96">
        <v>14015.05</v>
      </c>
      <c r="EI43" s="96">
        <v>1946.66</v>
      </c>
      <c r="EJ43" s="96">
        <v>1946.66</v>
      </c>
      <c r="EK43" s="96">
        <v>1946.66</v>
      </c>
      <c r="EL43" s="96">
        <v>1946.66</v>
      </c>
      <c r="EM43" s="96">
        <v>1946.66</v>
      </c>
      <c r="EN43" s="96">
        <v>1946.66</v>
      </c>
      <c r="EO43" s="96">
        <v>1946.66</v>
      </c>
      <c r="EP43" s="96">
        <v>1946.66</v>
      </c>
      <c r="EQ43" s="96">
        <v>1946.66</v>
      </c>
      <c r="ER43" s="96">
        <v>1946.66</v>
      </c>
      <c r="ES43" s="96">
        <v>1946.66</v>
      </c>
      <c r="ET43" s="96">
        <v>14015.05</v>
      </c>
      <c r="EU43" s="96">
        <v>1946.66</v>
      </c>
      <c r="EV43" s="96">
        <v>1946.66</v>
      </c>
      <c r="EW43" s="96">
        <v>1946.66</v>
      </c>
      <c r="EX43" s="96">
        <v>1946.66</v>
      </c>
      <c r="EY43" s="96">
        <v>1946.66</v>
      </c>
      <c r="EZ43" s="96">
        <v>1946.66</v>
      </c>
      <c r="FA43" s="96">
        <v>1946.66</v>
      </c>
      <c r="FB43" s="96">
        <v>1946.66</v>
      </c>
      <c r="FC43" s="96">
        <v>1946.66</v>
      </c>
      <c r="FD43" s="96">
        <v>1946.66</v>
      </c>
      <c r="FE43" s="96">
        <v>1946.66</v>
      </c>
      <c r="FF43" s="96">
        <v>14015.05</v>
      </c>
      <c r="FG43" s="96">
        <v>1946.66</v>
      </c>
      <c r="FH43" s="96">
        <v>1946.66</v>
      </c>
      <c r="FI43" s="96">
        <v>1946.66</v>
      </c>
      <c r="FJ43" s="96">
        <v>1946.66</v>
      </c>
      <c r="FK43" s="96">
        <v>1946.66</v>
      </c>
      <c r="FL43" s="96">
        <v>1946.66</v>
      </c>
      <c r="FM43" s="96">
        <v>1946.66</v>
      </c>
      <c r="FN43" s="96">
        <v>1946.66</v>
      </c>
      <c r="FO43" s="96">
        <v>1946.66</v>
      </c>
      <c r="FP43" s="96">
        <v>1946.66</v>
      </c>
      <c r="FQ43" s="96">
        <v>1946.66</v>
      </c>
      <c r="FR43" s="96">
        <v>14015.05</v>
      </c>
      <c r="FS43" s="96">
        <v>1946.66</v>
      </c>
      <c r="FT43" s="96">
        <v>1946.66</v>
      </c>
      <c r="FU43" s="96">
        <v>1946.66</v>
      </c>
      <c r="FV43" s="96">
        <v>1946.66</v>
      </c>
      <c r="FW43" s="96">
        <v>1946.66</v>
      </c>
      <c r="FX43" s="96">
        <v>1946.66</v>
      </c>
      <c r="FY43" s="96">
        <v>1946.66</v>
      </c>
      <c r="FZ43" s="96">
        <v>1946.66</v>
      </c>
      <c r="GA43" s="96">
        <v>1946.66</v>
      </c>
      <c r="GB43" s="96">
        <v>1946.66</v>
      </c>
      <c r="GC43" s="96">
        <v>1946.66</v>
      </c>
      <c r="GD43" s="96">
        <v>14015.05</v>
      </c>
      <c r="GE43" s="96">
        <v>1946.66</v>
      </c>
      <c r="GF43" s="96">
        <v>1946.66</v>
      </c>
      <c r="GG43" s="96">
        <v>0</v>
      </c>
      <c r="GH43" s="96">
        <v>0</v>
      </c>
      <c r="GI43" s="87">
        <v>136248</v>
      </c>
      <c r="GJ43" s="81"/>
      <c r="GK43" s="81"/>
    </row>
    <row r="44" spans="1:193">
      <c r="A44" s="87">
        <v>135661</v>
      </c>
      <c r="B44" s="87">
        <f>_xlfn.XLOOKUP(A44,[9]Planilha1!$L:$L,[9]Planilha1!$B:$B,,0)</f>
        <v>6409</v>
      </c>
      <c r="C44" s="87" t="s">
        <v>275</v>
      </c>
      <c r="D44" s="87" t="s">
        <v>276</v>
      </c>
      <c r="E44" s="91">
        <v>0.1003</v>
      </c>
      <c r="F44" s="87" t="s">
        <v>159</v>
      </c>
      <c r="G44" s="87" t="s">
        <v>160</v>
      </c>
      <c r="H44" s="95" t="str">
        <f>VLOOKUP(B44,Elegibilidade!A:I,9,0)</f>
        <v>Elegível</v>
      </c>
      <c r="I44" s="92">
        <v>149</v>
      </c>
      <c r="J44" s="88">
        <v>3224.12</v>
      </c>
      <c r="K44" s="88">
        <f t="shared" si="9"/>
        <v>273686.74784664286</v>
      </c>
      <c r="L44" s="88">
        <f t="shared" si="5"/>
        <v>276910.86784664285</v>
      </c>
      <c r="M44" s="87" t="s">
        <v>377</v>
      </c>
      <c r="N44" s="88">
        <f>VLOOKUP(M44,Base!A:B,2,0)*L44</f>
        <v>276910.86784664285</v>
      </c>
      <c r="O44" s="88">
        <f t="shared" si="6"/>
        <v>250740.49346165307</v>
      </c>
      <c r="P44" s="88">
        <f>Vendas!$J$1</f>
        <v>880.37366341237282</v>
      </c>
      <c r="Q44" s="137">
        <f>VLOOKUP(A44,[10]FluxoFuturo!$A:$Q,17,0)</f>
        <v>360</v>
      </c>
      <c r="R44" s="88">
        <f t="shared" si="7"/>
        <v>316934.51882845419</v>
      </c>
      <c r="S44" s="93">
        <f t="shared" si="8"/>
        <v>0.79114289724108688</v>
      </c>
      <c r="T44" s="96">
        <v>3150.61</v>
      </c>
      <c r="U44" s="96">
        <v>3150.61</v>
      </c>
      <c r="V44" s="96">
        <v>3150.61</v>
      </c>
      <c r="W44" s="96">
        <v>3150.61</v>
      </c>
      <c r="X44" s="96">
        <v>3150.61</v>
      </c>
      <c r="Y44" s="96">
        <v>3150.61</v>
      </c>
      <c r="Z44" s="96">
        <v>3150.61</v>
      </c>
      <c r="AA44" s="96">
        <v>3150.61</v>
      </c>
      <c r="AB44" s="96">
        <v>3150.61</v>
      </c>
      <c r="AC44" s="96">
        <v>3150.61</v>
      </c>
      <c r="AD44" s="96">
        <v>3150.61</v>
      </c>
      <c r="AE44" s="96">
        <v>3150.61</v>
      </c>
      <c r="AF44" s="96">
        <v>3150.61</v>
      </c>
      <c r="AG44" s="96">
        <v>3150.61</v>
      </c>
      <c r="AH44" s="96">
        <v>3150.61</v>
      </c>
      <c r="AI44" s="96">
        <v>3150.61</v>
      </c>
      <c r="AJ44" s="96">
        <v>3150.61</v>
      </c>
      <c r="AK44" s="96">
        <v>3150.61</v>
      </c>
      <c r="AL44" s="96">
        <v>3150.61</v>
      </c>
      <c r="AM44" s="96">
        <v>3150.61</v>
      </c>
      <c r="AN44" s="96">
        <v>3150.61</v>
      </c>
      <c r="AO44" s="96">
        <v>3150.61</v>
      </c>
      <c r="AP44" s="96">
        <v>3150.61</v>
      </c>
      <c r="AQ44" s="96">
        <v>3150.61</v>
      </c>
      <c r="AR44" s="96">
        <v>3150.61</v>
      </c>
      <c r="AS44" s="96">
        <v>3150.61</v>
      </c>
      <c r="AT44" s="96">
        <v>3150.61</v>
      </c>
      <c r="AU44" s="96">
        <v>3150.61</v>
      </c>
      <c r="AV44" s="96">
        <v>3150.61</v>
      </c>
      <c r="AW44" s="96">
        <v>3150.61</v>
      </c>
      <c r="AX44" s="96">
        <v>3150.61</v>
      </c>
      <c r="AY44" s="96">
        <v>3150.61</v>
      </c>
      <c r="AZ44" s="96">
        <v>3150.61</v>
      </c>
      <c r="BA44" s="96">
        <v>3150.61</v>
      </c>
      <c r="BB44" s="96">
        <v>3150.61</v>
      </c>
      <c r="BC44" s="96">
        <v>3150.61</v>
      </c>
      <c r="BD44" s="96">
        <v>3150.61</v>
      </c>
      <c r="BE44" s="96">
        <v>3150.61</v>
      </c>
      <c r="BF44" s="96">
        <v>3150.61</v>
      </c>
      <c r="BG44" s="96">
        <v>3150.61</v>
      </c>
      <c r="BH44" s="96">
        <v>3150.61</v>
      </c>
      <c r="BI44" s="96">
        <v>3150.61</v>
      </c>
      <c r="BJ44" s="96">
        <v>3150.61</v>
      </c>
      <c r="BK44" s="96">
        <v>3150.61</v>
      </c>
      <c r="BL44" s="96">
        <v>3150.61</v>
      </c>
      <c r="BM44" s="96">
        <v>3150.61</v>
      </c>
      <c r="BN44" s="96">
        <v>3150.61</v>
      </c>
      <c r="BO44" s="96">
        <v>3150.61</v>
      </c>
      <c r="BP44" s="96">
        <v>3150.61</v>
      </c>
      <c r="BQ44" s="96">
        <v>3150.61</v>
      </c>
      <c r="BR44" s="96">
        <v>3150.61</v>
      </c>
      <c r="BS44" s="96">
        <v>3150.61</v>
      </c>
      <c r="BT44" s="96">
        <v>3150.61</v>
      </c>
      <c r="BU44" s="96">
        <v>3150.61</v>
      </c>
      <c r="BV44" s="96">
        <v>3150.61</v>
      </c>
      <c r="BW44" s="96">
        <v>3150.61</v>
      </c>
      <c r="BX44" s="96">
        <v>3150.61</v>
      </c>
      <c r="BY44" s="96">
        <v>3150.61</v>
      </c>
      <c r="BZ44" s="96">
        <v>3150.61</v>
      </c>
      <c r="CA44" s="96">
        <v>3150.61</v>
      </c>
      <c r="CB44" s="96">
        <v>3150.61</v>
      </c>
      <c r="CC44" s="96">
        <v>3150.61</v>
      </c>
      <c r="CD44" s="96">
        <v>3150.61</v>
      </c>
      <c r="CE44" s="96">
        <v>3150.61</v>
      </c>
      <c r="CF44" s="96">
        <v>3150.61</v>
      </c>
      <c r="CG44" s="96">
        <v>3150.61</v>
      </c>
      <c r="CH44" s="96">
        <v>3150.61</v>
      </c>
      <c r="CI44" s="96">
        <v>3150.61</v>
      </c>
      <c r="CJ44" s="96">
        <v>3150.61</v>
      </c>
      <c r="CK44" s="96">
        <v>3150.61</v>
      </c>
      <c r="CL44" s="96">
        <v>3150.61</v>
      </c>
      <c r="CM44" s="96">
        <v>3150.61</v>
      </c>
      <c r="CN44" s="96">
        <v>3150.61</v>
      </c>
      <c r="CO44" s="96">
        <v>3150.61</v>
      </c>
      <c r="CP44" s="96">
        <v>3150.61</v>
      </c>
      <c r="CQ44" s="96">
        <v>3150.61</v>
      </c>
      <c r="CR44" s="96">
        <v>3150.61</v>
      </c>
      <c r="CS44" s="96">
        <v>3150.61</v>
      </c>
      <c r="CT44" s="96">
        <v>3150.61</v>
      </c>
      <c r="CU44" s="96">
        <v>3150.61</v>
      </c>
      <c r="CV44" s="96">
        <v>3150.61</v>
      </c>
      <c r="CW44" s="96">
        <v>3150.61</v>
      </c>
      <c r="CX44" s="96">
        <v>3150.61</v>
      </c>
      <c r="CY44" s="96">
        <v>3150.61</v>
      </c>
      <c r="CZ44" s="96">
        <v>3150.61</v>
      </c>
      <c r="DA44" s="96">
        <v>3150.61</v>
      </c>
      <c r="DB44" s="96">
        <v>3150.61</v>
      </c>
      <c r="DC44" s="96">
        <v>3150.61</v>
      </c>
      <c r="DD44" s="96">
        <v>3150.61</v>
      </c>
      <c r="DE44" s="96">
        <v>3150.61</v>
      </c>
      <c r="DF44" s="96">
        <v>3150.61</v>
      </c>
      <c r="DG44" s="96">
        <v>3150.61</v>
      </c>
      <c r="DH44" s="96">
        <v>3150.61</v>
      </c>
      <c r="DI44" s="96">
        <v>3150.61</v>
      </c>
      <c r="DJ44" s="96">
        <v>3150.61</v>
      </c>
      <c r="DK44" s="96">
        <v>3150.61</v>
      </c>
      <c r="DL44" s="96">
        <v>3150.61</v>
      </c>
      <c r="DM44" s="96">
        <v>3150.61</v>
      </c>
      <c r="DN44" s="96">
        <v>3150.61</v>
      </c>
      <c r="DO44" s="96">
        <v>3150.61</v>
      </c>
      <c r="DP44" s="96">
        <v>3150.61</v>
      </c>
      <c r="DQ44" s="96">
        <v>3150.61</v>
      </c>
      <c r="DR44" s="96">
        <v>3150.61</v>
      </c>
      <c r="DS44" s="96">
        <v>3150.61</v>
      </c>
      <c r="DT44" s="96">
        <v>3150.61</v>
      </c>
      <c r="DU44" s="96">
        <v>3150.61</v>
      </c>
      <c r="DV44" s="96">
        <v>3150.61</v>
      </c>
      <c r="DW44" s="96">
        <v>3150.61</v>
      </c>
      <c r="DX44" s="96">
        <v>3150.61</v>
      </c>
      <c r="DY44" s="96">
        <v>3150.61</v>
      </c>
      <c r="DZ44" s="96">
        <v>3150.61</v>
      </c>
      <c r="EA44" s="96">
        <v>3150.61</v>
      </c>
      <c r="EB44" s="96">
        <v>3150.61</v>
      </c>
      <c r="EC44" s="96">
        <v>3150.61</v>
      </c>
      <c r="ED44" s="96">
        <v>3150.61</v>
      </c>
      <c r="EE44" s="96">
        <v>3150.61</v>
      </c>
      <c r="EF44" s="96">
        <v>3150.61</v>
      </c>
      <c r="EG44" s="96">
        <v>3150.61</v>
      </c>
      <c r="EH44" s="96">
        <v>3150.61</v>
      </c>
      <c r="EI44" s="96">
        <v>3150.61</v>
      </c>
      <c r="EJ44" s="96">
        <v>3150.61</v>
      </c>
      <c r="EK44" s="96">
        <v>3150.61</v>
      </c>
      <c r="EL44" s="96">
        <v>3150.61</v>
      </c>
      <c r="EM44" s="96">
        <v>3150.61</v>
      </c>
      <c r="EN44" s="96">
        <v>3150.61</v>
      </c>
      <c r="EO44" s="96">
        <v>3150.61</v>
      </c>
      <c r="EP44" s="96">
        <v>3150.61</v>
      </c>
      <c r="EQ44" s="96">
        <v>3150.61</v>
      </c>
      <c r="ER44" s="96">
        <v>3150.61</v>
      </c>
      <c r="ES44" s="96">
        <v>3150.61</v>
      </c>
      <c r="ET44" s="96">
        <v>3150.61</v>
      </c>
      <c r="EU44" s="96">
        <v>3150.61</v>
      </c>
      <c r="EV44" s="96">
        <v>3150.61</v>
      </c>
      <c r="EW44" s="96">
        <v>3150.61</v>
      </c>
      <c r="EX44" s="96">
        <v>3150.61</v>
      </c>
      <c r="EY44" s="96">
        <v>3150.61</v>
      </c>
      <c r="EZ44" s="96">
        <v>3150.61</v>
      </c>
      <c r="FA44" s="96">
        <v>3150.61</v>
      </c>
      <c r="FB44" s="96">
        <v>3150.61</v>
      </c>
      <c r="FC44" s="96">
        <v>3150.61</v>
      </c>
      <c r="FD44" s="96">
        <v>3150.61</v>
      </c>
      <c r="FE44" s="96">
        <v>3150.61</v>
      </c>
      <c r="FF44" s="96">
        <v>3150.61</v>
      </c>
      <c r="FG44" s="96">
        <v>3150.61</v>
      </c>
      <c r="FH44" s="96">
        <v>3150.61</v>
      </c>
      <c r="FI44" s="96">
        <v>3150.61</v>
      </c>
      <c r="FJ44" s="96">
        <v>3150.61</v>
      </c>
      <c r="FK44" s="96">
        <v>3150.61</v>
      </c>
      <c r="FL44" s="96">
        <v>3150.2</v>
      </c>
      <c r="FM44" s="96">
        <v>0</v>
      </c>
      <c r="FN44" s="96">
        <v>0</v>
      </c>
      <c r="FO44" s="96">
        <v>0</v>
      </c>
      <c r="FP44" s="96">
        <v>0</v>
      </c>
      <c r="FQ44" s="96">
        <v>0</v>
      </c>
      <c r="FR44" s="96">
        <v>0</v>
      </c>
      <c r="FS44" s="96">
        <v>0</v>
      </c>
      <c r="FT44" s="96">
        <v>0</v>
      </c>
      <c r="FU44" s="96">
        <v>0</v>
      </c>
      <c r="FV44" s="96">
        <v>0</v>
      </c>
      <c r="FW44" s="96">
        <v>0</v>
      </c>
      <c r="FX44" s="96">
        <v>0</v>
      </c>
      <c r="FY44" s="96">
        <v>0</v>
      </c>
      <c r="FZ44" s="96">
        <v>0</v>
      </c>
      <c r="GA44" s="96">
        <v>0</v>
      </c>
      <c r="GB44" s="96">
        <v>0</v>
      </c>
      <c r="GC44" s="96">
        <v>0</v>
      </c>
      <c r="GD44" s="96">
        <v>0</v>
      </c>
      <c r="GE44" s="96">
        <v>0</v>
      </c>
      <c r="GF44" s="96">
        <v>0</v>
      </c>
      <c r="GG44" s="96">
        <v>0</v>
      </c>
      <c r="GH44" s="96">
        <v>0</v>
      </c>
      <c r="GI44" s="87">
        <v>135661</v>
      </c>
      <c r="GJ44" s="81"/>
      <c r="GK44" s="81"/>
    </row>
    <row r="45" spans="1:193">
      <c r="A45" s="87">
        <v>135662</v>
      </c>
      <c r="B45" s="87">
        <f>_xlfn.XLOOKUP(A45,[9]Planilha1!$L:$L,[9]Planilha1!$B:$B,,0)</f>
        <v>6410</v>
      </c>
      <c r="C45" s="87" t="s">
        <v>275</v>
      </c>
      <c r="D45" s="87" t="s">
        <v>276</v>
      </c>
      <c r="E45" s="91">
        <v>0.1003</v>
      </c>
      <c r="F45" s="87" t="s">
        <v>159</v>
      </c>
      <c r="G45" s="87" t="s">
        <v>160</v>
      </c>
      <c r="H45" s="95" t="str">
        <f>VLOOKUP(B45,Elegibilidade!A:I,9,0)</f>
        <v>Elegível</v>
      </c>
      <c r="I45" s="92">
        <v>149</v>
      </c>
      <c r="J45" s="88">
        <v>3224.12</v>
      </c>
      <c r="K45" s="88">
        <f t="shared" si="9"/>
        <v>273686.74784664286</v>
      </c>
      <c r="L45" s="88">
        <f t="shared" si="5"/>
        <v>276910.86784664285</v>
      </c>
      <c r="M45" s="87" t="s">
        <v>377</v>
      </c>
      <c r="N45" s="88">
        <f>VLOOKUP(M45,Base!A:B,2,0)*L45</f>
        <v>276910.86784664285</v>
      </c>
      <c r="O45" s="88">
        <f t="shared" si="6"/>
        <v>250740.49346165307</v>
      </c>
      <c r="P45" s="88">
        <f>Vendas!$J$1</f>
        <v>880.37366341237282</v>
      </c>
      <c r="Q45" s="137">
        <f>VLOOKUP(A45,[10]FluxoFuturo!$A:$Q,17,0)</f>
        <v>360</v>
      </c>
      <c r="R45" s="88">
        <f t="shared" si="7"/>
        <v>316934.51882845419</v>
      </c>
      <c r="S45" s="93">
        <f t="shared" si="8"/>
        <v>0.79114289724108688</v>
      </c>
      <c r="T45" s="96">
        <v>3150.61</v>
      </c>
      <c r="U45" s="96">
        <v>3150.61</v>
      </c>
      <c r="V45" s="96">
        <v>3150.61</v>
      </c>
      <c r="W45" s="96">
        <v>3150.61</v>
      </c>
      <c r="X45" s="96">
        <v>3150.61</v>
      </c>
      <c r="Y45" s="96">
        <v>3150.61</v>
      </c>
      <c r="Z45" s="96">
        <v>3150.61</v>
      </c>
      <c r="AA45" s="96">
        <v>3150.61</v>
      </c>
      <c r="AB45" s="96">
        <v>3150.61</v>
      </c>
      <c r="AC45" s="96">
        <v>3150.61</v>
      </c>
      <c r="AD45" s="96">
        <v>3150.61</v>
      </c>
      <c r="AE45" s="96">
        <v>3150.61</v>
      </c>
      <c r="AF45" s="96">
        <v>3150.61</v>
      </c>
      <c r="AG45" s="96">
        <v>3150.61</v>
      </c>
      <c r="AH45" s="96">
        <v>3150.61</v>
      </c>
      <c r="AI45" s="96">
        <v>3150.61</v>
      </c>
      <c r="AJ45" s="96">
        <v>3150.61</v>
      </c>
      <c r="AK45" s="96">
        <v>3150.61</v>
      </c>
      <c r="AL45" s="96">
        <v>3150.61</v>
      </c>
      <c r="AM45" s="96">
        <v>3150.61</v>
      </c>
      <c r="AN45" s="96">
        <v>3150.61</v>
      </c>
      <c r="AO45" s="96">
        <v>3150.61</v>
      </c>
      <c r="AP45" s="96">
        <v>3150.61</v>
      </c>
      <c r="AQ45" s="96">
        <v>3150.61</v>
      </c>
      <c r="AR45" s="96">
        <v>3150.61</v>
      </c>
      <c r="AS45" s="96">
        <v>3150.61</v>
      </c>
      <c r="AT45" s="96">
        <v>3150.61</v>
      </c>
      <c r="AU45" s="96">
        <v>3150.61</v>
      </c>
      <c r="AV45" s="96">
        <v>3150.61</v>
      </c>
      <c r="AW45" s="96">
        <v>3150.61</v>
      </c>
      <c r="AX45" s="96">
        <v>3150.61</v>
      </c>
      <c r="AY45" s="96">
        <v>3150.61</v>
      </c>
      <c r="AZ45" s="96">
        <v>3150.61</v>
      </c>
      <c r="BA45" s="96">
        <v>3150.61</v>
      </c>
      <c r="BB45" s="96">
        <v>3150.61</v>
      </c>
      <c r="BC45" s="96">
        <v>3150.61</v>
      </c>
      <c r="BD45" s="96">
        <v>3150.61</v>
      </c>
      <c r="BE45" s="96">
        <v>3150.61</v>
      </c>
      <c r="BF45" s="96">
        <v>3150.61</v>
      </c>
      <c r="BG45" s="96">
        <v>3150.61</v>
      </c>
      <c r="BH45" s="96">
        <v>3150.61</v>
      </c>
      <c r="BI45" s="96">
        <v>3150.61</v>
      </c>
      <c r="BJ45" s="96">
        <v>3150.61</v>
      </c>
      <c r="BK45" s="96">
        <v>3150.61</v>
      </c>
      <c r="BL45" s="96">
        <v>3150.61</v>
      </c>
      <c r="BM45" s="96">
        <v>3150.61</v>
      </c>
      <c r="BN45" s="96">
        <v>3150.61</v>
      </c>
      <c r="BO45" s="96">
        <v>3150.61</v>
      </c>
      <c r="BP45" s="96">
        <v>3150.61</v>
      </c>
      <c r="BQ45" s="96">
        <v>3150.61</v>
      </c>
      <c r="BR45" s="96">
        <v>3150.61</v>
      </c>
      <c r="BS45" s="96">
        <v>3150.61</v>
      </c>
      <c r="BT45" s="96">
        <v>3150.61</v>
      </c>
      <c r="BU45" s="96">
        <v>3150.61</v>
      </c>
      <c r="BV45" s="96">
        <v>3150.61</v>
      </c>
      <c r="BW45" s="96">
        <v>3150.61</v>
      </c>
      <c r="BX45" s="96">
        <v>3150.61</v>
      </c>
      <c r="BY45" s="96">
        <v>3150.61</v>
      </c>
      <c r="BZ45" s="96">
        <v>3150.61</v>
      </c>
      <c r="CA45" s="96">
        <v>3150.61</v>
      </c>
      <c r="CB45" s="96">
        <v>3150.61</v>
      </c>
      <c r="CC45" s="96">
        <v>3150.61</v>
      </c>
      <c r="CD45" s="96">
        <v>3150.61</v>
      </c>
      <c r="CE45" s="96">
        <v>3150.61</v>
      </c>
      <c r="CF45" s="96">
        <v>3150.61</v>
      </c>
      <c r="CG45" s="96">
        <v>3150.61</v>
      </c>
      <c r="CH45" s="96">
        <v>3150.61</v>
      </c>
      <c r="CI45" s="96">
        <v>3150.61</v>
      </c>
      <c r="CJ45" s="96">
        <v>3150.61</v>
      </c>
      <c r="CK45" s="96">
        <v>3150.61</v>
      </c>
      <c r="CL45" s="96">
        <v>3150.61</v>
      </c>
      <c r="CM45" s="96">
        <v>3150.61</v>
      </c>
      <c r="CN45" s="96">
        <v>3150.61</v>
      </c>
      <c r="CO45" s="96">
        <v>3150.61</v>
      </c>
      <c r="CP45" s="96">
        <v>3150.61</v>
      </c>
      <c r="CQ45" s="96">
        <v>3150.61</v>
      </c>
      <c r="CR45" s="96">
        <v>3150.61</v>
      </c>
      <c r="CS45" s="96">
        <v>3150.61</v>
      </c>
      <c r="CT45" s="96">
        <v>3150.61</v>
      </c>
      <c r="CU45" s="96">
        <v>3150.61</v>
      </c>
      <c r="CV45" s="96">
        <v>3150.61</v>
      </c>
      <c r="CW45" s="96">
        <v>3150.61</v>
      </c>
      <c r="CX45" s="96">
        <v>3150.61</v>
      </c>
      <c r="CY45" s="96">
        <v>3150.61</v>
      </c>
      <c r="CZ45" s="96">
        <v>3150.61</v>
      </c>
      <c r="DA45" s="96">
        <v>3150.61</v>
      </c>
      <c r="DB45" s="96">
        <v>3150.61</v>
      </c>
      <c r="DC45" s="96">
        <v>3150.61</v>
      </c>
      <c r="DD45" s="96">
        <v>3150.61</v>
      </c>
      <c r="DE45" s="96">
        <v>3150.61</v>
      </c>
      <c r="DF45" s="96">
        <v>3150.61</v>
      </c>
      <c r="DG45" s="96">
        <v>3150.61</v>
      </c>
      <c r="DH45" s="96">
        <v>3150.61</v>
      </c>
      <c r="DI45" s="96">
        <v>3150.61</v>
      </c>
      <c r="DJ45" s="96">
        <v>3150.61</v>
      </c>
      <c r="DK45" s="96">
        <v>3150.61</v>
      </c>
      <c r="DL45" s="96">
        <v>3150.61</v>
      </c>
      <c r="DM45" s="96">
        <v>3150.61</v>
      </c>
      <c r="DN45" s="96">
        <v>3150.61</v>
      </c>
      <c r="DO45" s="96">
        <v>3150.61</v>
      </c>
      <c r="DP45" s="96">
        <v>3150.61</v>
      </c>
      <c r="DQ45" s="96">
        <v>3150.61</v>
      </c>
      <c r="DR45" s="96">
        <v>3150.61</v>
      </c>
      <c r="DS45" s="96">
        <v>3150.61</v>
      </c>
      <c r="DT45" s="96">
        <v>3150.61</v>
      </c>
      <c r="DU45" s="96">
        <v>3150.61</v>
      </c>
      <c r="DV45" s="96">
        <v>3150.61</v>
      </c>
      <c r="DW45" s="96">
        <v>3150.61</v>
      </c>
      <c r="DX45" s="96">
        <v>3150.61</v>
      </c>
      <c r="DY45" s="96">
        <v>3150.61</v>
      </c>
      <c r="DZ45" s="96">
        <v>3150.61</v>
      </c>
      <c r="EA45" s="96">
        <v>3150.61</v>
      </c>
      <c r="EB45" s="96">
        <v>3150.61</v>
      </c>
      <c r="EC45" s="96">
        <v>3150.61</v>
      </c>
      <c r="ED45" s="96">
        <v>3150.61</v>
      </c>
      <c r="EE45" s="96">
        <v>3150.61</v>
      </c>
      <c r="EF45" s="96">
        <v>3150.61</v>
      </c>
      <c r="EG45" s="96">
        <v>3150.61</v>
      </c>
      <c r="EH45" s="96">
        <v>3150.61</v>
      </c>
      <c r="EI45" s="96">
        <v>3150.61</v>
      </c>
      <c r="EJ45" s="96">
        <v>3150.61</v>
      </c>
      <c r="EK45" s="96">
        <v>3150.61</v>
      </c>
      <c r="EL45" s="96">
        <v>3150.61</v>
      </c>
      <c r="EM45" s="96">
        <v>3150.61</v>
      </c>
      <c r="EN45" s="96">
        <v>3150.61</v>
      </c>
      <c r="EO45" s="96">
        <v>3150.61</v>
      </c>
      <c r="EP45" s="96">
        <v>3150.61</v>
      </c>
      <c r="EQ45" s="96">
        <v>3150.61</v>
      </c>
      <c r="ER45" s="96">
        <v>3150.61</v>
      </c>
      <c r="ES45" s="96">
        <v>3150.61</v>
      </c>
      <c r="ET45" s="96">
        <v>3150.61</v>
      </c>
      <c r="EU45" s="96">
        <v>3150.61</v>
      </c>
      <c r="EV45" s="96">
        <v>3150.61</v>
      </c>
      <c r="EW45" s="96">
        <v>3150.61</v>
      </c>
      <c r="EX45" s="96">
        <v>3150.61</v>
      </c>
      <c r="EY45" s="96">
        <v>3150.61</v>
      </c>
      <c r="EZ45" s="96">
        <v>3150.61</v>
      </c>
      <c r="FA45" s="96">
        <v>3150.61</v>
      </c>
      <c r="FB45" s="96">
        <v>3150.61</v>
      </c>
      <c r="FC45" s="96">
        <v>3150.61</v>
      </c>
      <c r="FD45" s="96">
        <v>3150.61</v>
      </c>
      <c r="FE45" s="96">
        <v>3150.61</v>
      </c>
      <c r="FF45" s="96">
        <v>3150.61</v>
      </c>
      <c r="FG45" s="96">
        <v>3150.61</v>
      </c>
      <c r="FH45" s="96">
        <v>3150.61</v>
      </c>
      <c r="FI45" s="96">
        <v>3150.61</v>
      </c>
      <c r="FJ45" s="96">
        <v>3150.61</v>
      </c>
      <c r="FK45" s="96">
        <v>3150.61</v>
      </c>
      <c r="FL45" s="96">
        <v>3150.2</v>
      </c>
      <c r="FM45" s="96">
        <v>0</v>
      </c>
      <c r="FN45" s="96">
        <v>0</v>
      </c>
      <c r="FO45" s="96">
        <v>0</v>
      </c>
      <c r="FP45" s="96">
        <v>0</v>
      </c>
      <c r="FQ45" s="96">
        <v>0</v>
      </c>
      <c r="FR45" s="96">
        <v>0</v>
      </c>
      <c r="FS45" s="96">
        <v>0</v>
      </c>
      <c r="FT45" s="96">
        <v>0</v>
      </c>
      <c r="FU45" s="96">
        <v>0</v>
      </c>
      <c r="FV45" s="96">
        <v>0</v>
      </c>
      <c r="FW45" s="96">
        <v>0</v>
      </c>
      <c r="FX45" s="96">
        <v>0</v>
      </c>
      <c r="FY45" s="96">
        <v>0</v>
      </c>
      <c r="FZ45" s="96">
        <v>0</v>
      </c>
      <c r="GA45" s="96">
        <v>0</v>
      </c>
      <c r="GB45" s="96">
        <v>0</v>
      </c>
      <c r="GC45" s="96">
        <v>0</v>
      </c>
      <c r="GD45" s="96">
        <v>0</v>
      </c>
      <c r="GE45" s="96">
        <v>0</v>
      </c>
      <c r="GF45" s="96">
        <v>0</v>
      </c>
      <c r="GG45" s="96">
        <v>0</v>
      </c>
      <c r="GH45" s="96">
        <v>0</v>
      </c>
      <c r="GI45" s="87">
        <v>135662</v>
      </c>
      <c r="GJ45" s="81"/>
      <c r="GK45" s="81"/>
    </row>
    <row r="46" spans="1:193">
      <c r="A46" s="87">
        <v>135699</v>
      </c>
      <c r="B46" s="87">
        <f>_xlfn.XLOOKUP(A46,[9]Planilha1!$L:$L,[9]Planilha1!$B:$B,,0)</f>
        <v>6487</v>
      </c>
      <c r="C46" s="87" t="s">
        <v>302</v>
      </c>
      <c r="D46" s="87" t="s">
        <v>303</v>
      </c>
      <c r="E46" s="91">
        <v>0.1003</v>
      </c>
      <c r="F46" s="87" t="s">
        <v>159</v>
      </c>
      <c r="G46" s="87" t="s">
        <v>160</v>
      </c>
      <c r="H46" s="95" t="str">
        <f>VLOOKUP(B46,Elegibilidade!A:I,9,0)</f>
        <v>Elegível</v>
      </c>
      <c r="I46" s="92">
        <v>159</v>
      </c>
      <c r="J46" s="88">
        <v>0</v>
      </c>
      <c r="K46" s="88">
        <f t="shared" si="9"/>
        <v>276408.18292868789</v>
      </c>
      <c r="L46" s="88">
        <f t="shared" si="5"/>
        <v>276408.18292868789</v>
      </c>
      <c r="M46" s="87" t="s">
        <v>162</v>
      </c>
      <c r="N46" s="88">
        <f>VLOOKUP(M46,Base!A:B,2,0)*L46</f>
        <v>276408.18292868789</v>
      </c>
      <c r="O46" s="88">
        <f t="shared" si="6"/>
        <v>252155.15153685221</v>
      </c>
      <c r="P46" s="88">
        <f>Vendas!$J$1</f>
        <v>880.37366341237282</v>
      </c>
      <c r="Q46" s="137">
        <f>VLOOKUP(A46,[10]FluxoFuturo!$A:$Q,17,0)</f>
        <v>360</v>
      </c>
      <c r="R46" s="88">
        <f t="shared" si="7"/>
        <v>316934.51882845419</v>
      </c>
      <c r="S46" s="93">
        <f t="shared" si="8"/>
        <v>0.7956064630288352</v>
      </c>
      <c r="T46" s="96">
        <v>3078.44</v>
      </c>
      <c r="U46" s="96">
        <v>3078.44</v>
      </c>
      <c r="V46" s="96">
        <v>3078.44</v>
      </c>
      <c r="W46" s="96">
        <v>3078.44</v>
      </c>
      <c r="X46" s="96">
        <v>3078.44</v>
      </c>
      <c r="Y46" s="96">
        <v>3078.44</v>
      </c>
      <c r="Z46" s="96">
        <v>3078.44</v>
      </c>
      <c r="AA46" s="96">
        <v>3078.44</v>
      </c>
      <c r="AB46" s="96">
        <v>3078.44</v>
      </c>
      <c r="AC46" s="96">
        <v>3078.44</v>
      </c>
      <c r="AD46" s="96">
        <v>3078.44</v>
      </c>
      <c r="AE46" s="96">
        <v>3078.44</v>
      </c>
      <c r="AF46" s="96">
        <v>3078.44</v>
      </c>
      <c r="AG46" s="96">
        <v>3078.44</v>
      </c>
      <c r="AH46" s="96">
        <v>3078.44</v>
      </c>
      <c r="AI46" s="96">
        <v>3078.44</v>
      </c>
      <c r="AJ46" s="96">
        <v>3078.44</v>
      </c>
      <c r="AK46" s="96">
        <v>3078.44</v>
      </c>
      <c r="AL46" s="96">
        <v>3078.44</v>
      </c>
      <c r="AM46" s="96">
        <v>3078.44</v>
      </c>
      <c r="AN46" s="96">
        <v>3078.44</v>
      </c>
      <c r="AO46" s="96">
        <v>3078.44</v>
      </c>
      <c r="AP46" s="96">
        <v>3078.44</v>
      </c>
      <c r="AQ46" s="96">
        <v>3078.44</v>
      </c>
      <c r="AR46" s="96">
        <v>3078.44</v>
      </c>
      <c r="AS46" s="96">
        <v>3078.44</v>
      </c>
      <c r="AT46" s="96">
        <v>3078.44</v>
      </c>
      <c r="AU46" s="96">
        <v>3078.44</v>
      </c>
      <c r="AV46" s="96">
        <v>3078.44</v>
      </c>
      <c r="AW46" s="96">
        <v>3078.44</v>
      </c>
      <c r="AX46" s="96">
        <v>3078.44</v>
      </c>
      <c r="AY46" s="96">
        <v>3078.44</v>
      </c>
      <c r="AZ46" s="96">
        <v>3078.44</v>
      </c>
      <c r="BA46" s="96">
        <v>3078.44</v>
      </c>
      <c r="BB46" s="96">
        <v>3078.44</v>
      </c>
      <c r="BC46" s="96">
        <v>3078.44</v>
      </c>
      <c r="BD46" s="96">
        <v>3078.44</v>
      </c>
      <c r="BE46" s="96">
        <v>3078.44</v>
      </c>
      <c r="BF46" s="96">
        <v>3078.44</v>
      </c>
      <c r="BG46" s="96">
        <v>3078.44</v>
      </c>
      <c r="BH46" s="96">
        <v>3078.44</v>
      </c>
      <c r="BI46" s="96">
        <v>3078.44</v>
      </c>
      <c r="BJ46" s="96">
        <v>3078.44</v>
      </c>
      <c r="BK46" s="96">
        <v>3078.44</v>
      </c>
      <c r="BL46" s="96">
        <v>3078.44</v>
      </c>
      <c r="BM46" s="96">
        <v>3078.44</v>
      </c>
      <c r="BN46" s="96">
        <v>3078.44</v>
      </c>
      <c r="BO46" s="96">
        <v>3078.44</v>
      </c>
      <c r="BP46" s="96">
        <v>3078.44</v>
      </c>
      <c r="BQ46" s="96">
        <v>3078.44</v>
      </c>
      <c r="BR46" s="96">
        <v>3078.44</v>
      </c>
      <c r="BS46" s="96">
        <v>3078.44</v>
      </c>
      <c r="BT46" s="96">
        <v>3078.44</v>
      </c>
      <c r="BU46" s="96">
        <v>3078.44</v>
      </c>
      <c r="BV46" s="96">
        <v>3078.44</v>
      </c>
      <c r="BW46" s="96">
        <v>3078.44</v>
      </c>
      <c r="BX46" s="96">
        <v>3078.44</v>
      </c>
      <c r="BY46" s="96">
        <v>3078.44</v>
      </c>
      <c r="BZ46" s="96">
        <v>3078.44</v>
      </c>
      <c r="CA46" s="96">
        <v>3078.44</v>
      </c>
      <c r="CB46" s="96">
        <v>3078.44</v>
      </c>
      <c r="CC46" s="96">
        <v>3078.44</v>
      </c>
      <c r="CD46" s="96">
        <v>3078.44</v>
      </c>
      <c r="CE46" s="96">
        <v>3078.44</v>
      </c>
      <c r="CF46" s="96">
        <v>3078.44</v>
      </c>
      <c r="CG46" s="96">
        <v>3078.44</v>
      </c>
      <c r="CH46" s="96">
        <v>3078.44</v>
      </c>
      <c r="CI46" s="96">
        <v>3078.44</v>
      </c>
      <c r="CJ46" s="96">
        <v>3078.44</v>
      </c>
      <c r="CK46" s="96">
        <v>3078.44</v>
      </c>
      <c r="CL46" s="96">
        <v>3078.44</v>
      </c>
      <c r="CM46" s="96">
        <v>3078.44</v>
      </c>
      <c r="CN46" s="96">
        <v>3078.44</v>
      </c>
      <c r="CO46" s="96">
        <v>3078.44</v>
      </c>
      <c r="CP46" s="96">
        <v>3078.44</v>
      </c>
      <c r="CQ46" s="96">
        <v>3078.44</v>
      </c>
      <c r="CR46" s="96">
        <v>3078.44</v>
      </c>
      <c r="CS46" s="96">
        <v>3078.44</v>
      </c>
      <c r="CT46" s="96">
        <v>3078.44</v>
      </c>
      <c r="CU46" s="96">
        <v>3078.44</v>
      </c>
      <c r="CV46" s="96">
        <v>3078.44</v>
      </c>
      <c r="CW46" s="96">
        <v>3078.44</v>
      </c>
      <c r="CX46" s="96">
        <v>3078.44</v>
      </c>
      <c r="CY46" s="96">
        <v>3078.44</v>
      </c>
      <c r="CZ46" s="96">
        <v>3078.44</v>
      </c>
      <c r="DA46" s="96">
        <v>3078.44</v>
      </c>
      <c r="DB46" s="96">
        <v>3078.44</v>
      </c>
      <c r="DC46" s="96">
        <v>3078.44</v>
      </c>
      <c r="DD46" s="96">
        <v>3078.44</v>
      </c>
      <c r="DE46" s="96">
        <v>3078.44</v>
      </c>
      <c r="DF46" s="96">
        <v>3078.44</v>
      </c>
      <c r="DG46" s="96">
        <v>3078.44</v>
      </c>
      <c r="DH46" s="96">
        <v>3078.44</v>
      </c>
      <c r="DI46" s="96">
        <v>3078.44</v>
      </c>
      <c r="DJ46" s="96">
        <v>3078.44</v>
      </c>
      <c r="DK46" s="96">
        <v>3078.44</v>
      </c>
      <c r="DL46" s="96">
        <v>3078.44</v>
      </c>
      <c r="DM46" s="96">
        <v>3078.44</v>
      </c>
      <c r="DN46" s="96">
        <v>3078.44</v>
      </c>
      <c r="DO46" s="96">
        <v>3078.44</v>
      </c>
      <c r="DP46" s="96">
        <v>3078.44</v>
      </c>
      <c r="DQ46" s="96">
        <v>3078.44</v>
      </c>
      <c r="DR46" s="96">
        <v>3078.44</v>
      </c>
      <c r="DS46" s="96">
        <v>3078.44</v>
      </c>
      <c r="DT46" s="96">
        <v>3078.44</v>
      </c>
      <c r="DU46" s="96">
        <v>3078.44</v>
      </c>
      <c r="DV46" s="96">
        <v>3078.44</v>
      </c>
      <c r="DW46" s="96">
        <v>3078.44</v>
      </c>
      <c r="DX46" s="96">
        <v>3078.44</v>
      </c>
      <c r="DY46" s="96">
        <v>3078.44</v>
      </c>
      <c r="DZ46" s="96">
        <v>3078.44</v>
      </c>
      <c r="EA46" s="96">
        <v>3078.44</v>
      </c>
      <c r="EB46" s="96">
        <v>3078.44</v>
      </c>
      <c r="EC46" s="96">
        <v>3078.44</v>
      </c>
      <c r="ED46" s="96">
        <v>3078.44</v>
      </c>
      <c r="EE46" s="96">
        <v>3078.44</v>
      </c>
      <c r="EF46" s="96">
        <v>3078.44</v>
      </c>
      <c r="EG46" s="96">
        <v>3078.44</v>
      </c>
      <c r="EH46" s="96">
        <v>3078.44</v>
      </c>
      <c r="EI46" s="96">
        <v>3078.44</v>
      </c>
      <c r="EJ46" s="96">
        <v>3078.44</v>
      </c>
      <c r="EK46" s="96">
        <v>3078.44</v>
      </c>
      <c r="EL46" s="96">
        <v>3078.44</v>
      </c>
      <c r="EM46" s="96">
        <v>3078.44</v>
      </c>
      <c r="EN46" s="96">
        <v>3078.44</v>
      </c>
      <c r="EO46" s="96">
        <v>3078.44</v>
      </c>
      <c r="EP46" s="96">
        <v>3078.44</v>
      </c>
      <c r="EQ46" s="96">
        <v>3078.44</v>
      </c>
      <c r="ER46" s="96">
        <v>3078.44</v>
      </c>
      <c r="ES46" s="96">
        <v>3078.44</v>
      </c>
      <c r="ET46" s="96">
        <v>3078.44</v>
      </c>
      <c r="EU46" s="96">
        <v>3078.44</v>
      </c>
      <c r="EV46" s="96">
        <v>3078.44</v>
      </c>
      <c r="EW46" s="96">
        <v>3078.44</v>
      </c>
      <c r="EX46" s="96">
        <v>3078.44</v>
      </c>
      <c r="EY46" s="96">
        <v>3078.44</v>
      </c>
      <c r="EZ46" s="96">
        <v>3078.44</v>
      </c>
      <c r="FA46" s="96">
        <v>3078.44</v>
      </c>
      <c r="FB46" s="96">
        <v>3078.44</v>
      </c>
      <c r="FC46" s="96">
        <v>3078.44</v>
      </c>
      <c r="FD46" s="96">
        <v>3078.44</v>
      </c>
      <c r="FE46" s="96">
        <v>3078.44</v>
      </c>
      <c r="FF46" s="96">
        <v>3078.44</v>
      </c>
      <c r="FG46" s="96">
        <v>3078.44</v>
      </c>
      <c r="FH46" s="96">
        <v>3078.44</v>
      </c>
      <c r="FI46" s="96">
        <v>3078.44</v>
      </c>
      <c r="FJ46" s="96">
        <v>3078.44</v>
      </c>
      <c r="FK46" s="96">
        <v>3078.44</v>
      </c>
      <c r="FL46" s="96">
        <v>3078.44</v>
      </c>
      <c r="FM46" s="96">
        <v>3078.44</v>
      </c>
      <c r="FN46" s="96">
        <v>3078.44</v>
      </c>
      <c r="FO46" s="96">
        <v>3078.44</v>
      </c>
      <c r="FP46" s="96">
        <v>3078.44</v>
      </c>
      <c r="FQ46" s="96">
        <v>3078.44</v>
      </c>
      <c r="FR46" s="96">
        <v>3078.44</v>
      </c>
      <c r="FS46" s="96">
        <v>3078.44</v>
      </c>
      <c r="FT46" s="96">
        <v>3078.44</v>
      </c>
      <c r="FU46" s="96">
        <v>3078.44</v>
      </c>
      <c r="FV46" s="96">
        <v>3078.06</v>
      </c>
      <c r="FW46" s="96">
        <v>0</v>
      </c>
      <c r="FX46" s="96">
        <v>0</v>
      </c>
      <c r="FY46" s="96">
        <v>0</v>
      </c>
      <c r="FZ46" s="96">
        <v>0</v>
      </c>
      <c r="GA46" s="96">
        <v>0</v>
      </c>
      <c r="GB46" s="96">
        <v>0</v>
      </c>
      <c r="GC46" s="96">
        <v>0</v>
      </c>
      <c r="GD46" s="96">
        <v>0</v>
      </c>
      <c r="GE46" s="96">
        <v>0</v>
      </c>
      <c r="GF46" s="96">
        <v>0</v>
      </c>
      <c r="GG46" s="96">
        <v>0</v>
      </c>
      <c r="GH46" s="96">
        <v>0</v>
      </c>
      <c r="GI46" s="87">
        <v>135699</v>
      </c>
      <c r="GJ46" s="81"/>
      <c r="GK46" s="81"/>
    </row>
    <row r="47" spans="1:193">
      <c r="A47" s="87">
        <v>135700</v>
      </c>
      <c r="B47" s="87">
        <f>_xlfn.XLOOKUP(A47,[9]Planilha1!$L:$L,[9]Planilha1!$B:$B,,0)</f>
        <v>6488</v>
      </c>
      <c r="C47" s="87" t="s">
        <v>302</v>
      </c>
      <c r="D47" s="87" t="s">
        <v>303</v>
      </c>
      <c r="E47" s="91">
        <v>0.1003</v>
      </c>
      <c r="F47" s="87" t="s">
        <v>159</v>
      </c>
      <c r="G47" s="87" t="s">
        <v>160</v>
      </c>
      <c r="H47" s="95" t="str">
        <f>VLOOKUP(B47,Elegibilidade!A:I,9,0)</f>
        <v>Elegível</v>
      </c>
      <c r="I47" s="92">
        <v>159</v>
      </c>
      <c r="J47" s="88">
        <v>0</v>
      </c>
      <c r="K47" s="88">
        <f t="shared" si="9"/>
        <v>276408.18292868789</v>
      </c>
      <c r="L47" s="88">
        <f t="shared" si="5"/>
        <v>276408.18292868789</v>
      </c>
      <c r="M47" s="87" t="s">
        <v>162</v>
      </c>
      <c r="N47" s="88">
        <f>VLOOKUP(M47,Base!A:B,2,0)*L47</f>
        <v>276408.18292868789</v>
      </c>
      <c r="O47" s="88">
        <f t="shared" si="6"/>
        <v>252155.15153685221</v>
      </c>
      <c r="P47" s="88">
        <f>Vendas!$J$1</f>
        <v>880.37366341237282</v>
      </c>
      <c r="Q47" s="137">
        <f>VLOOKUP(A47,[10]FluxoFuturo!$A:$Q,17,0)</f>
        <v>360</v>
      </c>
      <c r="R47" s="88">
        <f t="shared" si="7"/>
        <v>316934.51882845419</v>
      </c>
      <c r="S47" s="93">
        <f t="shared" si="8"/>
        <v>0.7956064630288352</v>
      </c>
      <c r="T47" s="96">
        <v>3078.44</v>
      </c>
      <c r="U47" s="96">
        <v>3078.44</v>
      </c>
      <c r="V47" s="96">
        <v>3078.44</v>
      </c>
      <c r="W47" s="96">
        <v>3078.44</v>
      </c>
      <c r="X47" s="96">
        <v>3078.44</v>
      </c>
      <c r="Y47" s="96">
        <v>3078.44</v>
      </c>
      <c r="Z47" s="96">
        <v>3078.44</v>
      </c>
      <c r="AA47" s="96">
        <v>3078.44</v>
      </c>
      <c r="AB47" s="96">
        <v>3078.44</v>
      </c>
      <c r="AC47" s="96">
        <v>3078.44</v>
      </c>
      <c r="AD47" s="96">
        <v>3078.44</v>
      </c>
      <c r="AE47" s="96">
        <v>3078.44</v>
      </c>
      <c r="AF47" s="96">
        <v>3078.44</v>
      </c>
      <c r="AG47" s="96">
        <v>3078.44</v>
      </c>
      <c r="AH47" s="96">
        <v>3078.44</v>
      </c>
      <c r="AI47" s="96">
        <v>3078.44</v>
      </c>
      <c r="AJ47" s="96">
        <v>3078.44</v>
      </c>
      <c r="AK47" s="96">
        <v>3078.44</v>
      </c>
      <c r="AL47" s="96">
        <v>3078.44</v>
      </c>
      <c r="AM47" s="96">
        <v>3078.44</v>
      </c>
      <c r="AN47" s="96">
        <v>3078.44</v>
      </c>
      <c r="AO47" s="96">
        <v>3078.44</v>
      </c>
      <c r="AP47" s="96">
        <v>3078.44</v>
      </c>
      <c r="AQ47" s="96">
        <v>3078.44</v>
      </c>
      <c r="AR47" s="96">
        <v>3078.44</v>
      </c>
      <c r="AS47" s="96">
        <v>3078.44</v>
      </c>
      <c r="AT47" s="96">
        <v>3078.44</v>
      </c>
      <c r="AU47" s="96">
        <v>3078.44</v>
      </c>
      <c r="AV47" s="96">
        <v>3078.44</v>
      </c>
      <c r="AW47" s="96">
        <v>3078.44</v>
      </c>
      <c r="AX47" s="96">
        <v>3078.44</v>
      </c>
      <c r="AY47" s="96">
        <v>3078.44</v>
      </c>
      <c r="AZ47" s="96">
        <v>3078.44</v>
      </c>
      <c r="BA47" s="96">
        <v>3078.44</v>
      </c>
      <c r="BB47" s="96">
        <v>3078.44</v>
      </c>
      <c r="BC47" s="96">
        <v>3078.44</v>
      </c>
      <c r="BD47" s="96">
        <v>3078.44</v>
      </c>
      <c r="BE47" s="96">
        <v>3078.44</v>
      </c>
      <c r="BF47" s="96">
        <v>3078.44</v>
      </c>
      <c r="BG47" s="96">
        <v>3078.44</v>
      </c>
      <c r="BH47" s="96">
        <v>3078.44</v>
      </c>
      <c r="BI47" s="96">
        <v>3078.44</v>
      </c>
      <c r="BJ47" s="96">
        <v>3078.44</v>
      </c>
      <c r="BK47" s="96">
        <v>3078.44</v>
      </c>
      <c r="BL47" s="96">
        <v>3078.44</v>
      </c>
      <c r="BM47" s="96">
        <v>3078.44</v>
      </c>
      <c r="BN47" s="96">
        <v>3078.44</v>
      </c>
      <c r="BO47" s="96">
        <v>3078.44</v>
      </c>
      <c r="BP47" s="96">
        <v>3078.44</v>
      </c>
      <c r="BQ47" s="96">
        <v>3078.44</v>
      </c>
      <c r="BR47" s="96">
        <v>3078.44</v>
      </c>
      <c r="BS47" s="96">
        <v>3078.44</v>
      </c>
      <c r="BT47" s="96">
        <v>3078.44</v>
      </c>
      <c r="BU47" s="96">
        <v>3078.44</v>
      </c>
      <c r="BV47" s="96">
        <v>3078.44</v>
      </c>
      <c r="BW47" s="96">
        <v>3078.44</v>
      </c>
      <c r="BX47" s="96">
        <v>3078.44</v>
      </c>
      <c r="BY47" s="96">
        <v>3078.44</v>
      </c>
      <c r="BZ47" s="96">
        <v>3078.44</v>
      </c>
      <c r="CA47" s="96">
        <v>3078.44</v>
      </c>
      <c r="CB47" s="96">
        <v>3078.44</v>
      </c>
      <c r="CC47" s="96">
        <v>3078.44</v>
      </c>
      <c r="CD47" s="96">
        <v>3078.44</v>
      </c>
      <c r="CE47" s="96">
        <v>3078.44</v>
      </c>
      <c r="CF47" s="96">
        <v>3078.44</v>
      </c>
      <c r="CG47" s="96">
        <v>3078.44</v>
      </c>
      <c r="CH47" s="96">
        <v>3078.44</v>
      </c>
      <c r="CI47" s="96">
        <v>3078.44</v>
      </c>
      <c r="CJ47" s="96">
        <v>3078.44</v>
      </c>
      <c r="CK47" s="96">
        <v>3078.44</v>
      </c>
      <c r="CL47" s="96">
        <v>3078.44</v>
      </c>
      <c r="CM47" s="96">
        <v>3078.44</v>
      </c>
      <c r="CN47" s="96">
        <v>3078.44</v>
      </c>
      <c r="CO47" s="96">
        <v>3078.44</v>
      </c>
      <c r="CP47" s="96">
        <v>3078.44</v>
      </c>
      <c r="CQ47" s="96">
        <v>3078.44</v>
      </c>
      <c r="CR47" s="96">
        <v>3078.44</v>
      </c>
      <c r="CS47" s="96">
        <v>3078.44</v>
      </c>
      <c r="CT47" s="96">
        <v>3078.44</v>
      </c>
      <c r="CU47" s="96">
        <v>3078.44</v>
      </c>
      <c r="CV47" s="96">
        <v>3078.44</v>
      </c>
      <c r="CW47" s="96">
        <v>3078.44</v>
      </c>
      <c r="CX47" s="96">
        <v>3078.44</v>
      </c>
      <c r="CY47" s="96">
        <v>3078.44</v>
      </c>
      <c r="CZ47" s="96">
        <v>3078.44</v>
      </c>
      <c r="DA47" s="96">
        <v>3078.44</v>
      </c>
      <c r="DB47" s="96">
        <v>3078.44</v>
      </c>
      <c r="DC47" s="96">
        <v>3078.44</v>
      </c>
      <c r="DD47" s="96">
        <v>3078.44</v>
      </c>
      <c r="DE47" s="96">
        <v>3078.44</v>
      </c>
      <c r="DF47" s="96">
        <v>3078.44</v>
      </c>
      <c r="DG47" s="96">
        <v>3078.44</v>
      </c>
      <c r="DH47" s="96">
        <v>3078.44</v>
      </c>
      <c r="DI47" s="96">
        <v>3078.44</v>
      </c>
      <c r="DJ47" s="96">
        <v>3078.44</v>
      </c>
      <c r="DK47" s="96">
        <v>3078.44</v>
      </c>
      <c r="DL47" s="96">
        <v>3078.44</v>
      </c>
      <c r="DM47" s="96">
        <v>3078.44</v>
      </c>
      <c r="DN47" s="96">
        <v>3078.44</v>
      </c>
      <c r="DO47" s="96">
        <v>3078.44</v>
      </c>
      <c r="DP47" s="96">
        <v>3078.44</v>
      </c>
      <c r="DQ47" s="96">
        <v>3078.44</v>
      </c>
      <c r="DR47" s="96">
        <v>3078.44</v>
      </c>
      <c r="DS47" s="96">
        <v>3078.44</v>
      </c>
      <c r="DT47" s="96">
        <v>3078.44</v>
      </c>
      <c r="DU47" s="96">
        <v>3078.44</v>
      </c>
      <c r="DV47" s="96">
        <v>3078.44</v>
      </c>
      <c r="DW47" s="96">
        <v>3078.44</v>
      </c>
      <c r="DX47" s="96">
        <v>3078.44</v>
      </c>
      <c r="DY47" s="96">
        <v>3078.44</v>
      </c>
      <c r="DZ47" s="96">
        <v>3078.44</v>
      </c>
      <c r="EA47" s="96">
        <v>3078.44</v>
      </c>
      <c r="EB47" s="96">
        <v>3078.44</v>
      </c>
      <c r="EC47" s="96">
        <v>3078.44</v>
      </c>
      <c r="ED47" s="96">
        <v>3078.44</v>
      </c>
      <c r="EE47" s="96">
        <v>3078.44</v>
      </c>
      <c r="EF47" s="96">
        <v>3078.44</v>
      </c>
      <c r="EG47" s="96">
        <v>3078.44</v>
      </c>
      <c r="EH47" s="96">
        <v>3078.44</v>
      </c>
      <c r="EI47" s="96">
        <v>3078.44</v>
      </c>
      <c r="EJ47" s="96">
        <v>3078.44</v>
      </c>
      <c r="EK47" s="96">
        <v>3078.44</v>
      </c>
      <c r="EL47" s="96">
        <v>3078.44</v>
      </c>
      <c r="EM47" s="96">
        <v>3078.44</v>
      </c>
      <c r="EN47" s="96">
        <v>3078.44</v>
      </c>
      <c r="EO47" s="96">
        <v>3078.44</v>
      </c>
      <c r="EP47" s="96">
        <v>3078.44</v>
      </c>
      <c r="EQ47" s="96">
        <v>3078.44</v>
      </c>
      <c r="ER47" s="96">
        <v>3078.44</v>
      </c>
      <c r="ES47" s="96">
        <v>3078.44</v>
      </c>
      <c r="ET47" s="96">
        <v>3078.44</v>
      </c>
      <c r="EU47" s="96">
        <v>3078.44</v>
      </c>
      <c r="EV47" s="96">
        <v>3078.44</v>
      </c>
      <c r="EW47" s="96">
        <v>3078.44</v>
      </c>
      <c r="EX47" s="96">
        <v>3078.44</v>
      </c>
      <c r="EY47" s="96">
        <v>3078.44</v>
      </c>
      <c r="EZ47" s="96">
        <v>3078.44</v>
      </c>
      <c r="FA47" s="96">
        <v>3078.44</v>
      </c>
      <c r="FB47" s="96">
        <v>3078.44</v>
      </c>
      <c r="FC47" s="96">
        <v>3078.44</v>
      </c>
      <c r="FD47" s="96">
        <v>3078.44</v>
      </c>
      <c r="FE47" s="96">
        <v>3078.44</v>
      </c>
      <c r="FF47" s="96">
        <v>3078.44</v>
      </c>
      <c r="FG47" s="96">
        <v>3078.44</v>
      </c>
      <c r="FH47" s="96">
        <v>3078.44</v>
      </c>
      <c r="FI47" s="96">
        <v>3078.44</v>
      </c>
      <c r="FJ47" s="96">
        <v>3078.44</v>
      </c>
      <c r="FK47" s="96">
        <v>3078.44</v>
      </c>
      <c r="FL47" s="96">
        <v>3078.44</v>
      </c>
      <c r="FM47" s="96">
        <v>3078.44</v>
      </c>
      <c r="FN47" s="96">
        <v>3078.44</v>
      </c>
      <c r="FO47" s="96">
        <v>3078.44</v>
      </c>
      <c r="FP47" s="96">
        <v>3078.44</v>
      </c>
      <c r="FQ47" s="96">
        <v>3078.44</v>
      </c>
      <c r="FR47" s="96">
        <v>3078.44</v>
      </c>
      <c r="FS47" s="96">
        <v>3078.44</v>
      </c>
      <c r="FT47" s="96">
        <v>3078.44</v>
      </c>
      <c r="FU47" s="96">
        <v>3078.44</v>
      </c>
      <c r="FV47" s="96">
        <v>3078.06</v>
      </c>
      <c r="FW47" s="96">
        <v>0</v>
      </c>
      <c r="FX47" s="96">
        <v>0</v>
      </c>
      <c r="FY47" s="96">
        <v>0</v>
      </c>
      <c r="FZ47" s="96">
        <v>0</v>
      </c>
      <c r="GA47" s="96">
        <v>0</v>
      </c>
      <c r="GB47" s="96">
        <v>0</v>
      </c>
      <c r="GC47" s="96">
        <v>0</v>
      </c>
      <c r="GD47" s="96">
        <v>0</v>
      </c>
      <c r="GE47" s="96">
        <v>0</v>
      </c>
      <c r="GF47" s="96">
        <v>0</v>
      </c>
      <c r="GG47" s="96">
        <v>0</v>
      </c>
      <c r="GH47" s="96">
        <v>0</v>
      </c>
      <c r="GI47" s="87">
        <v>135700</v>
      </c>
      <c r="GJ47" s="81"/>
      <c r="GK47" s="81"/>
    </row>
    <row r="48" spans="1:193">
      <c r="A48" s="87">
        <v>135691</v>
      </c>
      <c r="B48" s="87">
        <f>_xlfn.XLOOKUP(A48,[9]Planilha1!$L:$L,[9]Planilha1!$B:$B,,0)</f>
        <v>6352</v>
      </c>
      <c r="C48" s="87" t="s">
        <v>253</v>
      </c>
      <c r="D48" s="87" t="s">
        <v>254</v>
      </c>
      <c r="E48" s="91">
        <v>0.1003</v>
      </c>
      <c r="F48" s="87" t="s">
        <v>159</v>
      </c>
      <c r="G48" s="87" t="s">
        <v>160</v>
      </c>
      <c r="H48" s="95" t="str">
        <f>VLOOKUP(B48,Elegibilidade!A:I,9,0)</f>
        <v>Elegível</v>
      </c>
      <c r="I48" s="92">
        <v>149</v>
      </c>
      <c r="J48" s="88">
        <v>0</v>
      </c>
      <c r="K48" s="88">
        <f t="shared" si="9"/>
        <v>276013.07019590074</v>
      </c>
      <c r="L48" s="88">
        <f t="shared" si="5"/>
        <v>276013.07019590074</v>
      </c>
      <c r="M48" s="87" t="s">
        <v>162</v>
      </c>
      <c r="N48" s="88">
        <f>VLOOKUP(M48,Base!A:B,2,0)*L48</f>
        <v>276013.07019590074</v>
      </c>
      <c r="O48" s="88">
        <f t="shared" si="6"/>
        <v>252871.7737861487</v>
      </c>
      <c r="P48" s="88">
        <f>Vendas!$J$1</f>
        <v>880.37366341237282</v>
      </c>
      <c r="Q48" s="137">
        <f>VLOOKUP(A48,[10]FluxoFuturo!$A:$Q,17,0)</f>
        <v>363.06</v>
      </c>
      <c r="R48" s="88">
        <f t="shared" si="7"/>
        <v>319628.46223849605</v>
      </c>
      <c r="S48" s="93">
        <f t="shared" si="8"/>
        <v>0.79114285384717786</v>
      </c>
      <c r="T48" s="96">
        <v>3177.39</v>
      </c>
      <c r="U48" s="96">
        <v>3177.39</v>
      </c>
      <c r="V48" s="96">
        <v>3177.39</v>
      </c>
      <c r="W48" s="96">
        <v>3177.39</v>
      </c>
      <c r="X48" s="96">
        <v>3177.39</v>
      </c>
      <c r="Y48" s="96">
        <v>3177.39</v>
      </c>
      <c r="Z48" s="96">
        <v>3177.39</v>
      </c>
      <c r="AA48" s="96">
        <v>3177.39</v>
      </c>
      <c r="AB48" s="96">
        <v>3177.39</v>
      </c>
      <c r="AC48" s="96">
        <v>3177.39</v>
      </c>
      <c r="AD48" s="96">
        <v>3177.39</v>
      </c>
      <c r="AE48" s="96">
        <v>3177.39</v>
      </c>
      <c r="AF48" s="96">
        <v>3177.39</v>
      </c>
      <c r="AG48" s="96">
        <v>3177.39</v>
      </c>
      <c r="AH48" s="96">
        <v>3177.39</v>
      </c>
      <c r="AI48" s="96">
        <v>3177.39</v>
      </c>
      <c r="AJ48" s="96">
        <v>3177.39</v>
      </c>
      <c r="AK48" s="96">
        <v>3177.39</v>
      </c>
      <c r="AL48" s="96">
        <v>3177.39</v>
      </c>
      <c r="AM48" s="96">
        <v>3177.39</v>
      </c>
      <c r="AN48" s="96">
        <v>3177.39</v>
      </c>
      <c r="AO48" s="96">
        <v>3177.39</v>
      </c>
      <c r="AP48" s="96">
        <v>3177.39</v>
      </c>
      <c r="AQ48" s="96">
        <v>3177.39</v>
      </c>
      <c r="AR48" s="96">
        <v>3177.39</v>
      </c>
      <c r="AS48" s="96">
        <v>3177.39</v>
      </c>
      <c r="AT48" s="96">
        <v>3177.39</v>
      </c>
      <c r="AU48" s="96">
        <v>3177.39</v>
      </c>
      <c r="AV48" s="96">
        <v>3177.39</v>
      </c>
      <c r="AW48" s="96">
        <v>3177.39</v>
      </c>
      <c r="AX48" s="96">
        <v>3177.39</v>
      </c>
      <c r="AY48" s="96">
        <v>3177.39</v>
      </c>
      <c r="AZ48" s="96">
        <v>3177.39</v>
      </c>
      <c r="BA48" s="96">
        <v>3177.39</v>
      </c>
      <c r="BB48" s="96">
        <v>3177.39</v>
      </c>
      <c r="BC48" s="96">
        <v>3177.39</v>
      </c>
      <c r="BD48" s="96">
        <v>3177.39</v>
      </c>
      <c r="BE48" s="96">
        <v>3177.39</v>
      </c>
      <c r="BF48" s="96">
        <v>3177.39</v>
      </c>
      <c r="BG48" s="96">
        <v>3177.39</v>
      </c>
      <c r="BH48" s="96">
        <v>3177.39</v>
      </c>
      <c r="BI48" s="96">
        <v>3177.39</v>
      </c>
      <c r="BJ48" s="96">
        <v>3177.39</v>
      </c>
      <c r="BK48" s="96">
        <v>3177.39</v>
      </c>
      <c r="BL48" s="96">
        <v>3177.39</v>
      </c>
      <c r="BM48" s="96">
        <v>3177.39</v>
      </c>
      <c r="BN48" s="96">
        <v>3177.39</v>
      </c>
      <c r="BO48" s="96">
        <v>3177.39</v>
      </c>
      <c r="BP48" s="96">
        <v>3177.39</v>
      </c>
      <c r="BQ48" s="96">
        <v>3177.39</v>
      </c>
      <c r="BR48" s="96">
        <v>3177.39</v>
      </c>
      <c r="BS48" s="96">
        <v>3177.39</v>
      </c>
      <c r="BT48" s="96">
        <v>3177.39</v>
      </c>
      <c r="BU48" s="96">
        <v>3177.39</v>
      </c>
      <c r="BV48" s="96">
        <v>3177.39</v>
      </c>
      <c r="BW48" s="96">
        <v>3177.39</v>
      </c>
      <c r="BX48" s="96">
        <v>3177.39</v>
      </c>
      <c r="BY48" s="96">
        <v>3177.39</v>
      </c>
      <c r="BZ48" s="96">
        <v>3177.39</v>
      </c>
      <c r="CA48" s="96">
        <v>3177.39</v>
      </c>
      <c r="CB48" s="96">
        <v>3177.39</v>
      </c>
      <c r="CC48" s="96">
        <v>3177.39</v>
      </c>
      <c r="CD48" s="96">
        <v>3177.39</v>
      </c>
      <c r="CE48" s="96">
        <v>3177.39</v>
      </c>
      <c r="CF48" s="96">
        <v>3177.39</v>
      </c>
      <c r="CG48" s="96">
        <v>3177.39</v>
      </c>
      <c r="CH48" s="96">
        <v>3177.39</v>
      </c>
      <c r="CI48" s="96">
        <v>3177.39</v>
      </c>
      <c r="CJ48" s="96">
        <v>3177.39</v>
      </c>
      <c r="CK48" s="96">
        <v>3177.39</v>
      </c>
      <c r="CL48" s="96">
        <v>3177.39</v>
      </c>
      <c r="CM48" s="96">
        <v>3177.39</v>
      </c>
      <c r="CN48" s="96">
        <v>3177.39</v>
      </c>
      <c r="CO48" s="96">
        <v>3177.39</v>
      </c>
      <c r="CP48" s="96">
        <v>3177.39</v>
      </c>
      <c r="CQ48" s="96">
        <v>3177.39</v>
      </c>
      <c r="CR48" s="96">
        <v>3177.39</v>
      </c>
      <c r="CS48" s="96">
        <v>3177.39</v>
      </c>
      <c r="CT48" s="96">
        <v>3177.39</v>
      </c>
      <c r="CU48" s="96">
        <v>3177.39</v>
      </c>
      <c r="CV48" s="96">
        <v>3177.39</v>
      </c>
      <c r="CW48" s="96">
        <v>3177.39</v>
      </c>
      <c r="CX48" s="96">
        <v>3177.39</v>
      </c>
      <c r="CY48" s="96">
        <v>3177.39</v>
      </c>
      <c r="CZ48" s="96">
        <v>3177.39</v>
      </c>
      <c r="DA48" s="96">
        <v>3177.39</v>
      </c>
      <c r="DB48" s="96">
        <v>3177.39</v>
      </c>
      <c r="DC48" s="96">
        <v>3177.39</v>
      </c>
      <c r="DD48" s="96">
        <v>3177.39</v>
      </c>
      <c r="DE48" s="96">
        <v>3177.39</v>
      </c>
      <c r="DF48" s="96">
        <v>3177.39</v>
      </c>
      <c r="DG48" s="96">
        <v>3177.39</v>
      </c>
      <c r="DH48" s="96">
        <v>3177.39</v>
      </c>
      <c r="DI48" s="96">
        <v>3177.39</v>
      </c>
      <c r="DJ48" s="96">
        <v>3177.39</v>
      </c>
      <c r="DK48" s="96">
        <v>3177.39</v>
      </c>
      <c r="DL48" s="96">
        <v>3177.39</v>
      </c>
      <c r="DM48" s="96">
        <v>3177.39</v>
      </c>
      <c r="DN48" s="96">
        <v>3177.39</v>
      </c>
      <c r="DO48" s="96">
        <v>3177.39</v>
      </c>
      <c r="DP48" s="96">
        <v>3177.39</v>
      </c>
      <c r="DQ48" s="96">
        <v>3177.39</v>
      </c>
      <c r="DR48" s="96">
        <v>3177.39</v>
      </c>
      <c r="DS48" s="96">
        <v>3177.39</v>
      </c>
      <c r="DT48" s="96">
        <v>3177.39</v>
      </c>
      <c r="DU48" s="96">
        <v>3177.39</v>
      </c>
      <c r="DV48" s="96">
        <v>3177.39</v>
      </c>
      <c r="DW48" s="96">
        <v>3177.39</v>
      </c>
      <c r="DX48" s="96">
        <v>3177.39</v>
      </c>
      <c r="DY48" s="96">
        <v>3177.39</v>
      </c>
      <c r="DZ48" s="96">
        <v>3177.39</v>
      </c>
      <c r="EA48" s="96">
        <v>3177.39</v>
      </c>
      <c r="EB48" s="96">
        <v>3177.39</v>
      </c>
      <c r="EC48" s="96">
        <v>3177.39</v>
      </c>
      <c r="ED48" s="96">
        <v>3177.39</v>
      </c>
      <c r="EE48" s="96">
        <v>3177.39</v>
      </c>
      <c r="EF48" s="96">
        <v>3177.39</v>
      </c>
      <c r="EG48" s="96">
        <v>3177.39</v>
      </c>
      <c r="EH48" s="96">
        <v>3177.39</v>
      </c>
      <c r="EI48" s="96">
        <v>3177.39</v>
      </c>
      <c r="EJ48" s="96">
        <v>3177.39</v>
      </c>
      <c r="EK48" s="96">
        <v>3177.39</v>
      </c>
      <c r="EL48" s="96">
        <v>3177.39</v>
      </c>
      <c r="EM48" s="96">
        <v>3177.39</v>
      </c>
      <c r="EN48" s="96">
        <v>3177.39</v>
      </c>
      <c r="EO48" s="96">
        <v>3177.39</v>
      </c>
      <c r="EP48" s="96">
        <v>3177.39</v>
      </c>
      <c r="EQ48" s="96">
        <v>3177.39</v>
      </c>
      <c r="ER48" s="96">
        <v>3177.39</v>
      </c>
      <c r="ES48" s="96">
        <v>3177.39</v>
      </c>
      <c r="ET48" s="96">
        <v>3177.39</v>
      </c>
      <c r="EU48" s="96">
        <v>3177.39</v>
      </c>
      <c r="EV48" s="96">
        <v>3177.39</v>
      </c>
      <c r="EW48" s="96">
        <v>3177.39</v>
      </c>
      <c r="EX48" s="96">
        <v>3177.39</v>
      </c>
      <c r="EY48" s="96">
        <v>3177.39</v>
      </c>
      <c r="EZ48" s="96">
        <v>3177.39</v>
      </c>
      <c r="FA48" s="96">
        <v>3177.39</v>
      </c>
      <c r="FB48" s="96">
        <v>3177.39</v>
      </c>
      <c r="FC48" s="96">
        <v>3177.39</v>
      </c>
      <c r="FD48" s="96">
        <v>3177.39</v>
      </c>
      <c r="FE48" s="96">
        <v>3177.39</v>
      </c>
      <c r="FF48" s="96">
        <v>3177.39</v>
      </c>
      <c r="FG48" s="96">
        <v>3177.39</v>
      </c>
      <c r="FH48" s="96">
        <v>3177.39</v>
      </c>
      <c r="FI48" s="96">
        <v>3177.39</v>
      </c>
      <c r="FJ48" s="96">
        <v>3177.39</v>
      </c>
      <c r="FK48" s="96">
        <v>3177.39</v>
      </c>
      <c r="FL48" s="96">
        <v>3176.98</v>
      </c>
      <c r="FM48" s="96">
        <v>0</v>
      </c>
      <c r="FN48" s="96">
        <v>0</v>
      </c>
      <c r="FO48" s="96">
        <v>0</v>
      </c>
      <c r="FP48" s="96">
        <v>0</v>
      </c>
      <c r="FQ48" s="96">
        <v>0</v>
      </c>
      <c r="FR48" s="96">
        <v>0</v>
      </c>
      <c r="FS48" s="96">
        <v>0</v>
      </c>
      <c r="FT48" s="96">
        <v>0</v>
      </c>
      <c r="FU48" s="96">
        <v>0</v>
      </c>
      <c r="FV48" s="96">
        <v>0</v>
      </c>
      <c r="FW48" s="96">
        <v>0</v>
      </c>
      <c r="FX48" s="96">
        <v>0</v>
      </c>
      <c r="FY48" s="96">
        <v>0</v>
      </c>
      <c r="FZ48" s="96">
        <v>0</v>
      </c>
      <c r="GA48" s="96">
        <v>0</v>
      </c>
      <c r="GB48" s="96">
        <v>0</v>
      </c>
      <c r="GC48" s="96">
        <v>0</v>
      </c>
      <c r="GD48" s="96">
        <v>0</v>
      </c>
      <c r="GE48" s="96">
        <v>0</v>
      </c>
      <c r="GF48" s="96">
        <v>0</v>
      </c>
      <c r="GG48" s="96">
        <v>0</v>
      </c>
      <c r="GH48" s="96">
        <v>0</v>
      </c>
      <c r="GI48" s="87">
        <v>135691</v>
      </c>
      <c r="GJ48" s="81"/>
      <c r="GK48" s="81"/>
    </row>
    <row r="49" spans="1:193">
      <c r="A49" s="87">
        <v>135690</v>
      </c>
      <c r="B49" s="87">
        <f>_xlfn.XLOOKUP(A49,[9]Planilha1!$L:$L,[9]Planilha1!$B:$B,,0)</f>
        <v>6353</v>
      </c>
      <c r="C49" s="87" t="s">
        <v>253</v>
      </c>
      <c r="D49" s="87" t="s">
        <v>254</v>
      </c>
      <c r="E49" s="91">
        <v>0.1003</v>
      </c>
      <c r="F49" s="87" t="s">
        <v>159</v>
      </c>
      <c r="G49" s="87" t="s">
        <v>160</v>
      </c>
      <c r="H49" s="95" t="str">
        <f>VLOOKUP(B49,Elegibilidade!A:I,9,0)</f>
        <v>Elegível</v>
      </c>
      <c r="I49" s="92">
        <v>149</v>
      </c>
      <c r="J49" s="88">
        <v>0</v>
      </c>
      <c r="K49" s="88">
        <f t="shared" si="9"/>
        <v>274317.64979206346</v>
      </c>
      <c r="L49" s="88">
        <f t="shared" si="5"/>
        <v>274317.64979206346</v>
      </c>
      <c r="M49" s="87" t="s">
        <v>162</v>
      </c>
      <c r="N49" s="88">
        <f>VLOOKUP(M49,Base!A:B,2,0)*L49</f>
        <v>274317.64979206346</v>
      </c>
      <c r="O49" s="88">
        <f t="shared" si="6"/>
        <v>251318.47236256662</v>
      </c>
      <c r="P49" s="88">
        <f>Vendas!$J$1</f>
        <v>880.37366341237282</v>
      </c>
      <c r="Q49" s="137">
        <f>VLOOKUP(A49,[10]FluxoFuturo!$A:$Q,17,0)</f>
        <v>360.83</v>
      </c>
      <c r="R49" s="88">
        <f t="shared" si="7"/>
        <v>317665.22896908649</v>
      </c>
      <c r="S49" s="93">
        <f t="shared" si="8"/>
        <v>0.79114252818341546</v>
      </c>
      <c r="T49" s="96">
        <v>3157.87</v>
      </c>
      <c r="U49" s="96">
        <v>3157.87</v>
      </c>
      <c r="V49" s="96">
        <v>3157.87</v>
      </c>
      <c r="W49" s="96">
        <v>3157.87</v>
      </c>
      <c r="X49" s="96">
        <v>3157.87</v>
      </c>
      <c r="Y49" s="96">
        <v>3157.87</v>
      </c>
      <c r="Z49" s="96">
        <v>3157.87</v>
      </c>
      <c r="AA49" s="96">
        <v>3157.87</v>
      </c>
      <c r="AB49" s="96">
        <v>3157.87</v>
      </c>
      <c r="AC49" s="96">
        <v>3157.87</v>
      </c>
      <c r="AD49" s="96">
        <v>3157.87</v>
      </c>
      <c r="AE49" s="96">
        <v>3157.87</v>
      </c>
      <c r="AF49" s="96">
        <v>3157.87</v>
      </c>
      <c r="AG49" s="96">
        <v>3157.87</v>
      </c>
      <c r="AH49" s="96">
        <v>3157.87</v>
      </c>
      <c r="AI49" s="96">
        <v>3157.87</v>
      </c>
      <c r="AJ49" s="96">
        <v>3157.87</v>
      </c>
      <c r="AK49" s="96">
        <v>3157.87</v>
      </c>
      <c r="AL49" s="96">
        <v>3157.87</v>
      </c>
      <c r="AM49" s="96">
        <v>3157.87</v>
      </c>
      <c r="AN49" s="96">
        <v>3157.87</v>
      </c>
      <c r="AO49" s="96">
        <v>3157.87</v>
      </c>
      <c r="AP49" s="96">
        <v>3157.87</v>
      </c>
      <c r="AQ49" s="96">
        <v>3157.87</v>
      </c>
      <c r="AR49" s="96">
        <v>3157.87</v>
      </c>
      <c r="AS49" s="96">
        <v>3157.87</v>
      </c>
      <c r="AT49" s="96">
        <v>3157.87</v>
      </c>
      <c r="AU49" s="96">
        <v>3157.87</v>
      </c>
      <c r="AV49" s="96">
        <v>3157.87</v>
      </c>
      <c r="AW49" s="96">
        <v>3157.87</v>
      </c>
      <c r="AX49" s="96">
        <v>3157.87</v>
      </c>
      <c r="AY49" s="96">
        <v>3157.87</v>
      </c>
      <c r="AZ49" s="96">
        <v>3157.87</v>
      </c>
      <c r="BA49" s="96">
        <v>3157.87</v>
      </c>
      <c r="BB49" s="96">
        <v>3157.87</v>
      </c>
      <c r="BC49" s="96">
        <v>3157.87</v>
      </c>
      <c r="BD49" s="96">
        <v>3157.87</v>
      </c>
      <c r="BE49" s="96">
        <v>3157.87</v>
      </c>
      <c r="BF49" s="96">
        <v>3157.87</v>
      </c>
      <c r="BG49" s="96">
        <v>3157.87</v>
      </c>
      <c r="BH49" s="96">
        <v>3157.87</v>
      </c>
      <c r="BI49" s="96">
        <v>3157.87</v>
      </c>
      <c r="BJ49" s="96">
        <v>3157.87</v>
      </c>
      <c r="BK49" s="96">
        <v>3157.87</v>
      </c>
      <c r="BL49" s="96">
        <v>3157.87</v>
      </c>
      <c r="BM49" s="96">
        <v>3157.87</v>
      </c>
      <c r="BN49" s="96">
        <v>3157.87</v>
      </c>
      <c r="BO49" s="96">
        <v>3157.87</v>
      </c>
      <c r="BP49" s="96">
        <v>3157.87</v>
      </c>
      <c r="BQ49" s="96">
        <v>3157.87</v>
      </c>
      <c r="BR49" s="96">
        <v>3157.87</v>
      </c>
      <c r="BS49" s="96">
        <v>3157.87</v>
      </c>
      <c r="BT49" s="96">
        <v>3157.87</v>
      </c>
      <c r="BU49" s="96">
        <v>3157.87</v>
      </c>
      <c r="BV49" s="96">
        <v>3157.87</v>
      </c>
      <c r="BW49" s="96">
        <v>3157.87</v>
      </c>
      <c r="BX49" s="96">
        <v>3157.87</v>
      </c>
      <c r="BY49" s="96">
        <v>3157.87</v>
      </c>
      <c r="BZ49" s="96">
        <v>3157.87</v>
      </c>
      <c r="CA49" s="96">
        <v>3157.87</v>
      </c>
      <c r="CB49" s="96">
        <v>3157.87</v>
      </c>
      <c r="CC49" s="96">
        <v>3157.87</v>
      </c>
      <c r="CD49" s="96">
        <v>3157.87</v>
      </c>
      <c r="CE49" s="96">
        <v>3157.87</v>
      </c>
      <c r="CF49" s="96">
        <v>3157.87</v>
      </c>
      <c r="CG49" s="96">
        <v>3157.87</v>
      </c>
      <c r="CH49" s="96">
        <v>3157.87</v>
      </c>
      <c r="CI49" s="96">
        <v>3157.87</v>
      </c>
      <c r="CJ49" s="96">
        <v>3157.87</v>
      </c>
      <c r="CK49" s="96">
        <v>3157.87</v>
      </c>
      <c r="CL49" s="96">
        <v>3157.87</v>
      </c>
      <c r="CM49" s="96">
        <v>3157.87</v>
      </c>
      <c r="CN49" s="96">
        <v>3157.87</v>
      </c>
      <c r="CO49" s="96">
        <v>3157.87</v>
      </c>
      <c r="CP49" s="96">
        <v>3157.87</v>
      </c>
      <c r="CQ49" s="96">
        <v>3157.87</v>
      </c>
      <c r="CR49" s="96">
        <v>3157.87</v>
      </c>
      <c r="CS49" s="96">
        <v>3157.87</v>
      </c>
      <c r="CT49" s="96">
        <v>3157.87</v>
      </c>
      <c r="CU49" s="96">
        <v>3157.87</v>
      </c>
      <c r="CV49" s="96">
        <v>3157.87</v>
      </c>
      <c r="CW49" s="96">
        <v>3157.87</v>
      </c>
      <c r="CX49" s="96">
        <v>3157.87</v>
      </c>
      <c r="CY49" s="96">
        <v>3157.87</v>
      </c>
      <c r="CZ49" s="96">
        <v>3157.87</v>
      </c>
      <c r="DA49" s="96">
        <v>3157.87</v>
      </c>
      <c r="DB49" s="96">
        <v>3157.87</v>
      </c>
      <c r="DC49" s="96">
        <v>3157.87</v>
      </c>
      <c r="DD49" s="96">
        <v>3157.87</v>
      </c>
      <c r="DE49" s="96">
        <v>3157.87</v>
      </c>
      <c r="DF49" s="96">
        <v>3157.87</v>
      </c>
      <c r="DG49" s="96">
        <v>3157.87</v>
      </c>
      <c r="DH49" s="96">
        <v>3157.87</v>
      </c>
      <c r="DI49" s="96">
        <v>3157.87</v>
      </c>
      <c r="DJ49" s="96">
        <v>3157.87</v>
      </c>
      <c r="DK49" s="96">
        <v>3157.87</v>
      </c>
      <c r="DL49" s="96">
        <v>3157.87</v>
      </c>
      <c r="DM49" s="96">
        <v>3157.87</v>
      </c>
      <c r="DN49" s="96">
        <v>3157.87</v>
      </c>
      <c r="DO49" s="96">
        <v>3157.87</v>
      </c>
      <c r="DP49" s="96">
        <v>3157.87</v>
      </c>
      <c r="DQ49" s="96">
        <v>3157.87</v>
      </c>
      <c r="DR49" s="96">
        <v>3157.87</v>
      </c>
      <c r="DS49" s="96">
        <v>3157.87</v>
      </c>
      <c r="DT49" s="96">
        <v>3157.87</v>
      </c>
      <c r="DU49" s="96">
        <v>3157.87</v>
      </c>
      <c r="DV49" s="96">
        <v>3157.87</v>
      </c>
      <c r="DW49" s="96">
        <v>3157.87</v>
      </c>
      <c r="DX49" s="96">
        <v>3157.87</v>
      </c>
      <c r="DY49" s="96">
        <v>3157.87</v>
      </c>
      <c r="DZ49" s="96">
        <v>3157.87</v>
      </c>
      <c r="EA49" s="96">
        <v>3157.87</v>
      </c>
      <c r="EB49" s="96">
        <v>3157.87</v>
      </c>
      <c r="EC49" s="96">
        <v>3157.87</v>
      </c>
      <c r="ED49" s="96">
        <v>3157.87</v>
      </c>
      <c r="EE49" s="96">
        <v>3157.87</v>
      </c>
      <c r="EF49" s="96">
        <v>3157.87</v>
      </c>
      <c r="EG49" s="96">
        <v>3157.87</v>
      </c>
      <c r="EH49" s="96">
        <v>3157.87</v>
      </c>
      <c r="EI49" s="96">
        <v>3157.87</v>
      </c>
      <c r="EJ49" s="96">
        <v>3157.87</v>
      </c>
      <c r="EK49" s="96">
        <v>3157.87</v>
      </c>
      <c r="EL49" s="96">
        <v>3157.87</v>
      </c>
      <c r="EM49" s="96">
        <v>3157.87</v>
      </c>
      <c r="EN49" s="96">
        <v>3157.87</v>
      </c>
      <c r="EO49" s="96">
        <v>3157.87</v>
      </c>
      <c r="EP49" s="96">
        <v>3157.87</v>
      </c>
      <c r="EQ49" s="96">
        <v>3157.87</v>
      </c>
      <c r="ER49" s="96">
        <v>3157.87</v>
      </c>
      <c r="ES49" s="96">
        <v>3157.87</v>
      </c>
      <c r="ET49" s="96">
        <v>3157.87</v>
      </c>
      <c r="EU49" s="96">
        <v>3157.87</v>
      </c>
      <c r="EV49" s="96">
        <v>3157.87</v>
      </c>
      <c r="EW49" s="96">
        <v>3157.87</v>
      </c>
      <c r="EX49" s="96">
        <v>3157.87</v>
      </c>
      <c r="EY49" s="96">
        <v>3157.87</v>
      </c>
      <c r="EZ49" s="96">
        <v>3157.87</v>
      </c>
      <c r="FA49" s="96">
        <v>3157.87</v>
      </c>
      <c r="FB49" s="96">
        <v>3157.87</v>
      </c>
      <c r="FC49" s="96">
        <v>3157.87</v>
      </c>
      <c r="FD49" s="96">
        <v>3157.87</v>
      </c>
      <c r="FE49" s="96">
        <v>3157.87</v>
      </c>
      <c r="FF49" s="96">
        <v>3157.87</v>
      </c>
      <c r="FG49" s="96">
        <v>3157.87</v>
      </c>
      <c r="FH49" s="96">
        <v>3157.87</v>
      </c>
      <c r="FI49" s="96">
        <v>3157.87</v>
      </c>
      <c r="FJ49" s="96">
        <v>3157.87</v>
      </c>
      <c r="FK49" s="96">
        <v>3157.87</v>
      </c>
      <c r="FL49" s="96">
        <v>3158.25</v>
      </c>
      <c r="FM49" s="96">
        <v>0</v>
      </c>
      <c r="FN49" s="96">
        <v>0</v>
      </c>
      <c r="FO49" s="96">
        <v>0</v>
      </c>
      <c r="FP49" s="96">
        <v>0</v>
      </c>
      <c r="FQ49" s="96">
        <v>0</v>
      </c>
      <c r="FR49" s="96">
        <v>0</v>
      </c>
      <c r="FS49" s="96">
        <v>0</v>
      </c>
      <c r="FT49" s="96">
        <v>0</v>
      </c>
      <c r="FU49" s="96">
        <v>0</v>
      </c>
      <c r="FV49" s="96">
        <v>0</v>
      </c>
      <c r="FW49" s="96">
        <v>0</v>
      </c>
      <c r="FX49" s="96">
        <v>0</v>
      </c>
      <c r="FY49" s="96">
        <v>0</v>
      </c>
      <c r="FZ49" s="96">
        <v>0</v>
      </c>
      <c r="GA49" s="96">
        <v>0</v>
      </c>
      <c r="GB49" s="96">
        <v>0</v>
      </c>
      <c r="GC49" s="96">
        <v>0</v>
      </c>
      <c r="GD49" s="96">
        <v>0</v>
      </c>
      <c r="GE49" s="96">
        <v>0</v>
      </c>
      <c r="GF49" s="96">
        <v>0</v>
      </c>
      <c r="GG49" s="96">
        <v>0</v>
      </c>
      <c r="GH49" s="96">
        <v>0</v>
      </c>
      <c r="GI49" s="87">
        <v>135690</v>
      </c>
      <c r="GJ49" s="81"/>
      <c r="GK49" s="81"/>
    </row>
    <row r="50" spans="1:193">
      <c r="A50" s="87">
        <v>135685</v>
      </c>
      <c r="B50" s="87">
        <f>_xlfn.XLOOKUP(A50,[9]Planilha1!$L:$L,[9]Planilha1!$B:$B,,0)</f>
        <v>6351</v>
      </c>
      <c r="C50" s="87" t="s">
        <v>244</v>
      </c>
      <c r="D50" s="87" t="s">
        <v>245</v>
      </c>
      <c r="E50" s="91">
        <v>0.1003</v>
      </c>
      <c r="F50" s="87" t="s">
        <v>159</v>
      </c>
      <c r="G50" s="87" t="s">
        <v>160</v>
      </c>
      <c r="H50" s="95" t="str">
        <f>VLOOKUP(B50,Elegibilidade!A:I,9,0)</f>
        <v>Elegível</v>
      </c>
      <c r="I50" s="92">
        <v>149</v>
      </c>
      <c r="J50" s="88">
        <v>0</v>
      </c>
      <c r="K50" s="88">
        <f t="shared" si="9"/>
        <v>273686.74784664286</v>
      </c>
      <c r="L50" s="88">
        <f t="shared" si="5"/>
        <v>273686.74784664286</v>
      </c>
      <c r="M50" s="87" t="s">
        <v>162</v>
      </c>
      <c r="N50" s="88">
        <f>VLOOKUP(M50,Base!A:B,2,0)*L50</f>
        <v>273686.74784664286</v>
      </c>
      <c r="O50" s="88">
        <f t="shared" si="6"/>
        <v>250740.49346165307</v>
      </c>
      <c r="P50" s="88">
        <f>Vendas!$J$1</f>
        <v>880.37366341237282</v>
      </c>
      <c r="Q50" s="137">
        <f>VLOOKUP(A50,[10]FluxoFuturo!$A:$Q,17,0)</f>
        <v>360</v>
      </c>
      <c r="R50" s="88">
        <f t="shared" si="7"/>
        <v>316934.51882845419</v>
      </c>
      <c r="S50" s="93">
        <f t="shared" si="8"/>
        <v>0.79114289724108688</v>
      </c>
      <c r="T50" s="96">
        <v>3150.61</v>
      </c>
      <c r="U50" s="96">
        <v>3150.61</v>
      </c>
      <c r="V50" s="96">
        <v>3150.61</v>
      </c>
      <c r="W50" s="96">
        <v>3150.61</v>
      </c>
      <c r="X50" s="96">
        <v>3150.61</v>
      </c>
      <c r="Y50" s="96">
        <v>3150.61</v>
      </c>
      <c r="Z50" s="96">
        <v>3150.61</v>
      </c>
      <c r="AA50" s="96">
        <v>3150.61</v>
      </c>
      <c r="AB50" s="96">
        <v>3150.61</v>
      </c>
      <c r="AC50" s="96">
        <v>3150.61</v>
      </c>
      <c r="AD50" s="96">
        <v>3150.61</v>
      </c>
      <c r="AE50" s="96">
        <v>3150.61</v>
      </c>
      <c r="AF50" s="96">
        <v>3150.61</v>
      </c>
      <c r="AG50" s="96">
        <v>3150.61</v>
      </c>
      <c r="AH50" s="96">
        <v>3150.61</v>
      </c>
      <c r="AI50" s="96">
        <v>3150.61</v>
      </c>
      <c r="AJ50" s="96">
        <v>3150.61</v>
      </c>
      <c r="AK50" s="96">
        <v>3150.61</v>
      </c>
      <c r="AL50" s="96">
        <v>3150.61</v>
      </c>
      <c r="AM50" s="96">
        <v>3150.61</v>
      </c>
      <c r="AN50" s="96">
        <v>3150.61</v>
      </c>
      <c r="AO50" s="96">
        <v>3150.61</v>
      </c>
      <c r="AP50" s="96">
        <v>3150.61</v>
      </c>
      <c r="AQ50" s="96">
        <v>3150.61</v>
      </c>
      <c r="AR50" s="96">
        <v>3150.61</v>
      </c>
      <c r="AS50" s="96">
        <v>3150.61</v>
      </c>
      <c r="AT50" s="96">
        <v>3150.61</v>
      </c>
      <c r="AU50" s="96">
        <v>3150.61</v>
      </c>
      <c r="AV50" s="96">
        <v>3150.61</v>
      </c>
      <c r="AW50" s="96">
        <v>3150.61</v>
      </c>
      <c r="AX50" s="96">
        <v>3150.61</v>
      </c>
      <c r="AY50" s="96">
        <v>3150.61</v>
      </c>
      <c r="AZ50" s="96">
        <v>3150.61</v>
      </c>
      <c r="BA50" s="96">
        <v>3150.61</v>
      </c>
      <c r="BB50" s="96">
        <v>3150.61</v>
      </c>
      <c r="BC50" s="96">
        <v>3150.61</v>
      </c>
      <c r="BD50" s="96">
        <v>3150.61</v>
      </c>
      <c r="BE50" s="96">
        <v>3150.61</v>
      </c>
      <c r="BF50" s="96">
        <v>3150.61</v>
      </c>
      <c r="BG50" s="96">
        <v>3150.61</v>
      </c>
      <c r="BH50" s="96">
        <v>3150.61</v>
      </c>
      <c r="BI50" s="96">
        <v>3150.61</v>
      </c>
      <c r="BJ50" s="96">
        <v>3150.61</v>
      </c>
      <c r="BK50" s="96">
        <v>3150.61</v>
      </c>
      <c r="BL50" s="96">
        <v>3150.61</v>
      </c>
      <c r="BM50" s="96">
        <v>3150.61</v>
      </c>
      <c r="BN50" s="96">
        <v>3150.61</v>
      </c>
      <c r="BO50" s="96">
        <v>3150.61</v>
      </c>
      <c r="BP50" s="96">
        <v>3150.61</v>
      </c>
      <c r="BQ50" s="96">
        <v>3150.61</v>
      </c>
      <c r="BR50" s="96">
        <v>3150.61</v>
      </c>
      <c r="BS50" s="96">
        <v>3150.61</v>
      </c>
      <c r="BT50" s="96">
        <v>3150.61</v>
      </c>
      <c r="BU50" s="96">
        <v>3150.61</v>
      </c>
      <c r="BV50" s="96">
        <v>3150.61</v>
      </c>
      <c r="BW50" s="96">
        <v>3150.61</v>
      </c>
      <c r="BX50" s="96">
        <v>3150.61</v>
      </c>
      <c r="BY50" s="96">
        <v>3150.61</v>
      </c>
      <c r="BZ50" s="96">
        <v>3150.61</v>
      </c>
      <c r="CA50" s="96">
        <v>3150.61</v>
      </c>
      <c r="CB50" s="96">
        <v>3150.61</v>
      </c>
      <c r="CC50" s="96">
        <v>3150.61</v>
      </c>
      <c r="CD50" s="96">
        <v>3150.61</v>
      </c>
      <c r="CE50" s="96">
        <v>3150.61</v>
      </c>
      <c r="CF50" s="96">
        <v>3150.61</v>
      </c>
      <c r="CG50" s="96">
        <v>3150.61</v>
      </c>
      <c r="CH50" s="96">
        <v>3150.61</v>
      </c>
      <c r="CI50" s="96">
        <v>3150.61</v>
      </c>
      <c r="CJ50" s="96">
        <v>3150.61</v>
      </c>
      <c r="CK50" s="96">
        <v>3150.61</v>
      </c>
      <c r="CL50" s="96">
        <v>3150.61</v>
      </c>
      <c r="CM50" s="96">
        <v>3150.61</v>
      </c>
      <c r="CN50" s="96">
        <v>3150.61</v>
      </c>
      <c r="CO50" s="96">
        <v>3150.61</v>
      </c>
      <c r="CP50" s="96">
        <v>3150.61</v>
      </c>
      <c r="CQ50" s="96">
        <v>3150.61</v>
      </c>
      <c r="CR50" s="96">
        <v>3150.61</v>
      </c>
      <c r="CS50" s="96">
        <v>3150.61</v>
      </c>
      <c r="CT50" s="96">
        <v>3150.61</v>
      </c>
      <c r="CU50" s="96">
        <v>3150.61</v>
      </c>
      <c r="CV50" s="96">
        <v>3150.61</v>
      </c>
      <c r="CW50" s="96">
        <v>3150.61</v>
      </c>
      <c r="CX50" s="96">
        <v>3150.61</v>
      </c>
      <c r="CY50" s="96">
        <v>3150.61</v>
      </c>
      <c r="CZ50" s="96">
        <v>3150.61</v>
      </c>
      <c r="DA50" s="96">
        <v>3150.61</v>
      </c>
      <c r="DB50" s="96">
        <v>3150.61</v>
      </c>
      <c r="DC50" s="96">
        <v>3150.61</v>
      </c>
      <c r="DD50" s="96">
        <v>3150.61</v>
      </c>
      <c r="DE50" s="96">
        <v>3150.61</v>
      </c>
      <c r="DF50" s="96">
        <v>3150.61</v>
      </c>
      <c r="DG50" s="96">
        <v>3150.61</v>
      </c>
      <c r="DH50" s="96">
        <v>3150.61</v>
      </c>
      <c r="DI50" s="96">
        <v>3150.61</v>
      </c>
      <c r="DJ50" s="96">
        <v>3150.61</v>
      </c>
      <c r="DK50" s="96">
        <v>3150.61</v>
      </c>
      <c r="DL50" s="96">
        <v>3150.61</v>
      </c>
      <c r="DM50" s="96">
        <v>3150.61</v>
      </c>
      <c r="DN50" s="96">
        <v>3150.61</v>
      </c>
      <c r="DO50" s="96">
        <v>3150.61</v>
      </c>
      <c r="DP50" s="96">
        <v>3150.61</v>
      </c>
      <c r="DQ50" s="96">
        <v>3150.61</v>
      </c>
      <c r="DR50" s="96">
        <v>3150.61</v>
      </c>
      <c r="DS50" s="96">
        <v>3150.61</v>
      </c>
      <c r="DT50" s="96">
        <v>3150.61</v>
      </c>
      <c r="DU50" s="96">
        <v>3150.61</v>
      </c>
      <c r="DV50" s="96">
        <v>3150.61</v>
      </c>
      <c r="DW50" s="96">
        <v>3150.61</v>
      </c>
      <c r="DX50" s="96">
        <v>3150.61</v>
      </c>
      <c r="DY50" s="96">
        <v>3150.61</v>
      </c>
      <c r="DZ50" s="96">
        <v>3150.61</v>
      </c>
      <c r="EA50" s="96">
        <v>3150.61</v>
      </c>
      <c r="EB50" s="96">
        <v>3150.61</v>
      </c>
      <c r="EC50" s="96">
        <v>3150.61</v>
      </c>
      <c r="ED50" s="96">
        <v>3150.61</v>
      </c>
      <c r="EE50" s="96">
        <v>3150.61</v>
      </c>
      <c r="EF50" s="96">
        <v>3150.61</v>
      </c>
      <c r="EG50" s="96">
        <v>3150.61</v>
      </c>
      <c r="EH50" s="96">
        <v>3150.61</v>
      </c>
      <c r="EI50" s="96">
        <v>3150.61</v>
      </c>
      <c r="EJ50" s="96">
        <v>3150.61</v>
      </c>
      <c r="EK50" s="96">
        <v>3150.61</v>
      </c>
      <c r="EL50" s="96">
        <v>3150.61</v>
      </c>
      <c r="EM50" s="96">
        <v>3150.61</v>
      </c>
      <c r="EN50" s="96">
        <v>3150.61</v>
      </c>
      <c r="EO50" s="96">
        <v>3150.61</v>
      </c>
      <c r="EP50" s="96">
        <v>3150.61</v>
      </c>
      <c r="EQ50" s="96">
        <v>3150.61</v>
      </c>
      <c r="ER50" s="96">
        <v>3150.61</v>
      </c>
      <c r="ES50" s="96">
        <v>3150.61</v>
      </c>
      <c r="ET50" s="96">
        <v>3150.61</v>
      </c>
      <c r="EU50" s="96">
        <v>3150.61</v>
      </c>
      <c r="EV50" s="96">
        <v>3150.61</v>
      </c>
      <c r="EW50" s="96">
        <v>3150.61</v>
      </c>
      <c r="EX50" s="96">
        <v>3150.61</v>
      </c>
      <c r="EY50" s="96">
        <v>3150.61</v>
      </c>
      <c r="EZ50" s="96">
        <v>3150.61</v>
      </c>
      <c r="FA50" s="96">
        <v>3150.61</v>
      </c>
      <c r="FB50" s="96">
        <v>3150.61</v>
      </c>
      <c r="FC50" s="96">
        <v>3150.61</v>
      </c>
      <c r="FD50" s="96">
        <v>3150.61</v>
      </c>
      <c r="FE50" s="96">
        <v>3150.61</v>
      </c>
      <c r="FF50" s="96">
        <v>3150.61</v>
      </c>
      <c r="FG50" s="96">
        <v>3150.61</v>
      </c>
      <c r="FH50" s="96">
        <v>3150.61</v>
      </c>
      <c r="FI50" s="96">
        <v>3150.61</v>
      </c>
      <c r="FJ50" s="96">
        <v>3150.61</v>
      </c>
      <c r="FK50" s="96">
        <v>3150.61</v>
      </c>
      <c r="FL50" s="96">
        <v>3150.2</v>
      </c>
      <c r="FM50" s="96">
        <v>0</v>
      </c>
      <c r="FN50" s="96">
        <v>0</v>
      </c>
      <c r="FO50" s="96">
        <v>0</v>
      </c>
      <c r="FP50" s="96">
        <v>0</v>
      </c>
      <c r="FQ50" s="96">
        <v>0</v>
      </c>
      <c r="FR50" s="96">
        <v>0</v>
      </c>
      <c r="FS50" s="96">
        <v>0</v>
      </c>
      <c r="FT50" s="96">
        <v>0</v>
      </c>
      <c r="FU50" s="96">
        <v>0</v>
      </c>
      <c r="FV50" s="96">
        <v>0</v>
      </c>
      <c r="FW50" s="96">
        <v>0</v>
      </c>
      <c r="FX50" s="96">
        <v>0</v>
      </c>
      <c r="FY50" s="96">
        <v>0</v>
      </c>
      <c r="FZ50" s="96">
        <v>0</v>
      </c>
      <c r="GA50" s="96">
        <v>0</v>
      </c>
      <c r="GB50" s="96">
        <v>0</v>
      </c>
      <c r="GC50" s="96">
        <v>0</v>
      </c>
      <c r="GD50" s="96">
        <v>0</v>
      </c>
      <c r="GE50" s="96">
        <v>0</v>
      </c>
      <c r="GF50" s="96">
        <v>0</v>
      </c>
      <c r="GG50" s="96">
        <v>0</v>
      </c>
      <c r="GH50" s="96">
        <v>0</v>
      </c>
      <c r="GI50" s="87">
        <v>135685</v>
      </c>
      <c r="GJ50" s="81"/>
      <c r="GK50" s="81"/>
    </row>
    <row r="51" spans="1:193">
      <c r="A51" s="87">
        <v>135628</v>
      </c>
      <c r="B51" s="87">
        <f>_xlfn.XLOOKUP(A51,[9]Planilha1!$L:$L,[9]Planilha1!$B:$B,,0)</f>
        <v>6389</v>
      </c>
      <c r="C51" s="87" t="s">
        <v>188</v>
      </c>
      <c r="D51" s="87" t="s">
        <v>189</v>
      </c>
      <c r="E51" s="91">
        <v>0.1003</v>
      </c>
      <c r="F51" s="87" t="s">
        <v>159</v>
      </c>
      <c r="G51" s="87" t="s">
        <v>160</v>
      </c>
      <c r="H51" s="95" t="str">
        <f>VLOOKUP(B51,Elegibilidade!A:I,9,0)</f>
        <v>Elegível</v>
      </c>
      <c r="I51" s="92">
        <v>149</v>
      </c>
      <c r="J51" s="88">
        <v>0</v>
      </c>
      <c r="K51" s="88">
        <f t="shared" si="9"/>
        <v>273686.74784664286</v>
      </c>
      <c r="L51" s="88">
        <f t="shared" si="5"/>
        <v>273686.74784664286</v>
      </c>
      <c r="M51" s="87" t="s">
        <v>162</v>
      </c>
      <c r="N51" s="88">
        <f>VLOOKUP(M51,Base!A:B,2,0)*L51</f>
        <v>273686.74784664286</v>
      </c>
      <c r="O51" s="88">
        <f t="shared" si="6"/>
        <v>250740.49346165307</v>
      </c>
      <c r="P51" s="88">
        <f>Vendas!$J$1</f>
        <v>880.37366341237282</v>
      </c>
      <c r="Q51" s="137">
        <f>VLOOKUP(A51,[10]FluxoFuturo!$A:$Q,17,0)</f>
        <v>360</v>
      </c>
      <c r="R51" s="88">
        <f t="shared" si="7"/>
        <v>316934.51882845419</v>
      </c>
      <c r="S51" s="93">
        <f t="shared" si="8"/>
        <v>0.79114289724108688</v>
      </c>
      <c r="T51" s="96">
        <v>3150.61</v>
      </c>
      <c r="U51" s="96">
        <v>3150.61</v>
      </c>
      <c r="V51" s="96">
        <v>3150.61</v>
      </c>
      <c r="W51" s="96">
        <v>3150.61</v>
      </c>
      <c r="X51" s="96">
        <v>3150.61</v>
      </c>
      <c r="Y51" s="96">
        <v>3150.61</v>
      </c>
      <c r="Z51" s="96">
        <v>3150.61</v>
      </c>
      <c r="AA51" s="96">
        <v>3150.61</v>
      </c>
      <c r="AB51" s="96">
        <v>3150.61</v>
      </c>
      <c r="AC51" s="96">
        <v>3150.61</v>
      </c>
      <c r="AD51" s="96">
        <v>3150.61</v>
      </c>
      <c r="AE51" s="96">
        <v>3150.61</v>
      </c>
      <c r="AF51" s="96">
        <v>3150.61</v>
      </c>
      <c r="AG51" s="96">
        <v>3150.61</v>
      </c>
      <c r="AH51" s="96">
        <v>3150.61</v>
      </c>
      <c r="AI51" s="96">
        <v>3150.61</v>
      </c>
      <c r="AJ51" s="96">
        <v>3150.61</v>
      </c>
      <c r="AK51" s="96">
        <v>3150.61</v>
      </c>
      <c r="AL51" s="96">
        <v>3150.61</v>
      </c>
      <c r="AM51" s="96">
        <v>3150.61</v>
      </c>
      <c r="AN51" s="96">
        <v>3150.61</v>
      </c>
      <c r="AO51" s="96">
        <v>3150.61</v>
      </c>
      <c r="AP51" s="96">
        <v>3150.61</v>
      </c>
      <c r="AQ51" s="96">
        <v>3150.61</v>
      </c>
      <c r="AR51" s="96">
        <v>3150.61</v>
      </c>
      <c r="AS51" s="96">
        <v>3150.61</v>
      </c>
      <c r="AT51" s="96">
        <v>3150.61</v>
      </c>
      <c r="AU51" s="96">
        <v>3150.61</v>
      </c>
      <c r="AV51" s="96">
        <v>3150.61</v>
      </c>
      <c r="AW51" s="96">
        <v>3150.61</v>
      </c>
      <c r="AX51" s="96">
        <v>3150.61</v>
      </c>
      <c r="AY51" s="96">
        <v>3150.61</v>
      </c>
      <c r="AZ51" s="96">
        <v>3150.61</v>
      </c>
      <c r="BA51" s="96">
        <v>3150.61</v>
      </c>
      <c r="BB51" s="96">
        <v>3150.61</v>
      </c>
      <c r="BC51" s="96">
        <v>3150.61</v>
      </c>
      <c r="BD51" s="96">
        <v>3150.61</v>
      </c>
      <c r="BE51" s="96">
        <v>3150.61</v>
      </c>
      <c r="BF51" s="96">
        <v>3150.61</v>
      </c>
      <c r="BG51" s="96">
        <v>3150.61</v>
      </c>
      <c r="BH51" s="96">
        <v>3150.61</v>
      </c>
      <c r="BI51" s="96">
        <v>3150.61</v>
      </c>
      <c r="BJ51" s="96">
        <v>3150.61</v>
      </c>
      <c r="BK51" s="96">
        <v>3150.61</v>
      </c>
      <c r="BL51" s="96">
        <v>3150.61</v>
      </c>
      <c r="BM51" s="96">
        <v>3150.61</v>
      </c>
      <c r="BN51" s="96">
        <v>3150.61</v>
      </c>
      <c r="BO51" s="96">
        <v>3150.61</v>
      </c>
      <c r="BP51" s="96">
        <v>3150.61</v>
      </c>
      <c r="BQ51" s="96">
        <v>3150.61</v>
      </c>
      <c r="BR51" s="96">
        <v>3150.61</v>
      </c>
      <c r="BS51" s="96">
        <v>3150.61</v>
      </c>
      <c r="BT51" s="96">
        <v>3150.61</v>
      </c>
      <c r="BU51" s="96">
        <v>3150.61</v>
      </c>
      <c r="BV51" s="96">
        <v>3150.61</v>
      </c>
      <c r="BW51" s="96">
        <v>3150.61</v>
      </c>
      <c r="BX51" s="96">
        <v>3150.61</v>
      </c>
      <c r="BY51" s="96">
        <v>3150.61</v>
      </c>
      <c r="BZ51" s="96">
        <v>3150.61</v>
      </c>
      <c r="CA51" s="96">
        <v>3150.61</v>
      </c>
      <c r="CB51" s="96">
        <v>3150.61</v>
      </c>
      <c r="CC51" s="96">
        <v>3150.61</v>
      </c>
      <c r="CD51" s="96">
        <v>3150.61</v>
      </c>
      <c r="CE51" s="96">
        <v>3150.61</v>
      </c>
      <c r="CF51" s="96">
        <v>3150.61</v>
      </c>
      <c r="CG51" s="96">
        <v>3150.61</v>
      </c>
      <c r="CH51" s="96">
        <v>3150.61</v>
      </c>
      <c r="CI51" s="96">
        <v>3150.61</v>
      </c>
      <c r="CJ51" s="96">
        <v>3150.61</v>
      </c>
      <c r="CK51" s="96">
        <v>3150.61</v>
      </c>
      <c r="CL51" s="96">
        <v>3150.61</v>
      </c>
      <c r="CM51" s="96">
        <v>3150.61</v>
      </c>
      <c r="CN51" s="96">
        <v>3150.61</v>
      </c>
      <c r="CO51" s="96">
        <v>3150.61</v>
      </c>
      <c r="CP51" s="96">
        <v>3150.61</v>
      </c>
      <c r="CQ51" s="96">
        <v>3150.61</v>
      </c>
      <c r="CR51" s="96">
        <v>3150.61</v>
      </c>
      <c r="CS51" s="96">
        <v>3150.61</v>
      </c>
      <c r="CT51" s="96">
        <v>3150.61</v>
      </c>
      <c r="CU51" s="96">
        <v>3150.61</v>
      </c>
      <c r="CV51" s="96">
        <v>3150.61</v>
      </c>
      <c r="CW51" s="96">
        <v>3150.61</v>
      </c>
      <c r="CX51" s="96">
        <v>3150.61</v>
      </c>
      <c r="CY51" s="96">
        <v>3150.61</v>
      </c>
      <c r="CZ51" s="96">
        <v>3150.61</v>
      </c>
      <c r="DA51" s="96">
        <v>3150.61</v>
      </c>
      <c r="DB51" s="96">
        <v>3150.61</v>
      </c>
      <c r="DC51" s="96">
        <v>3150.61</v>
      </c>
      <c r="DD51" s="96">
        <v>3150.61</v>
      </c>
      <c r="DE51" s="96">
        <v>3150.61</v>
      </c>
      <c r="DF51" s="96">
        <v>3150.61</v>
      </c>
      <c r="DG51" s="96">
        <v>3150.61</v>
      </c>
      <c r="DH51" s="96">
        <v>3150.61</v>
      </c>
      <c r="DI51" s="96">
        <v>3150.61</v>
      </c>
      <c r="DJ51" s="96">
        <v>3150.61</v>
      </c>
      <c r="DK51" s="96">
        <v>3150.61</v>
      </c>
      <c r="DL51" s="96">
        <v>3150.61</v>
      </c>
      <c r="DM51" s="96">
        <v>3150.61</v>
      </c>
      <c r="DN51" s="96">
        <v>3150.61</v>
      </c>
      <c r="DO51" s="96">
        <v>3150.61</v>
      </c>
      <c r="DP51" s="96">
        <v>3150.61</v>
      </c>
      <c r="DQ51" s="96">
        <v>3150.61</v>
      </c>
      <c r="DR51" s="96">
        <v>3150.61</v>
      </c>
      <c r="DS51" s="96">
        <v>3150.61</v>
      </c>
      <c r="DT51" s="96">
        <v>3150.61</v>
      </c>
      <c r="DU51" s="96">
        <v>3150.61</v>
      </c>
      <c r="DV51" s="96">
        <v>3150.61</v>
      </c>
      <c r="DW51" s="96">
        <v>3150.61</v>
      </c>
      <c r="DX51" s="96">
        <v>3150.61</v>
      </c>
      <c r="DY51" s="96">
        <v>3150.61</v>
      </c>
      <c r="DZ51" s="96">
        <v>3150.61</v>
      </c>
      <c r="EA51" s="96">
        <v>3150.61</v>
      </c>
      <c r="EB51" s="96">
        <v>3150.61</v>
      </c>
      <c r="EC51" s="96">
        <v>3150.61</v>
      </c>
      <c r="ED51" s="96">
        <v>3150.61</v>
      </c>
      <c r="EE51" s="96">
        <v>3150.61</v>
      </c>
      <c r="EF51" s="96">
        <v>3150.61</v>
      </c>
      <c r="EG51" s="96">
        <v>3150.61</v>
      </c>
      <c r="EH51" s="96">
        <v>3150.61</v>
      </c>
      <c r="EI51" s="96">
        <v>3150.61</v>
      </c>
      <c r="EJ51" s="96">
        <v>3150.61</v>
      </c>
      <c r="EK51" s="96">
        <v>3150.61</v>
      </c>
      <c r="EL51" s="96">
        <v>3150.61</v>
      </c>
      <c r="EM51" s="96">
        <v>3150.61</v>
      </c>
      <c r="EN51" s="96">
        <v>3150.61</v>
      </c>
      <c r="EO51" s="96">
        <v>3150.61</v>
      </c>
      <c r="EP51" s="96">
        <v>3150.61</v>
      </c>
      <c r="EQ51" s="96">
        <v>3150.61</v>
      </c>
      <c r="ER51" s="96">
        <v>3150.61</v>
      </c>
      <c r="ES51" s="96">
        <v>3150.61</v>
      </c>
      <c r="ET51" s="96">
        <v>3150.61</v>
      </c>
      <c r="EU51" s="96">
        <v>3150.61</v>
      </c>
      <c r="EV51" s="96">
        <v>3150.61</v>
      </c>
      <c r="EW51" s="96">
        <v>3150.61</v>
      </c>
      <c r="EX51" s="96">
        <v>3150.61</v>
      </c>
      <c r="EY51" s="96">
        <v>3150.61</v>
      </c>
      <c r="EZ51" s="96">
        <v>3150.61</v>
      </c>
      <c r="FA51" s="96">
        <v>3150.61</v>
      </c>
      <c r="FB51" s="96">
        <v>3150.61</v>
      </c>
      <c r="FC51" s="96">
        <v>3150.61</v>
      </c>
      <c r="FD51" s="96">
        <v>3150.61</v>
      </c>
      <c r="FE51" s="96">
        <v>3150.61</v>
      </c>
      <c r="FF51" s="96">
        <v>3150.61</v>
      </c>
      <c r="FG51" s="96">
        <v>3150.61</v>
      </c>
      <c r="FH51" s="96">
        <v>3150.61</v>
      </c>
      <c r="FI51" s="96">
        <v>3150.61</v>
      </c>
      <c r="FJ51" s="96">
        <v>3150.61</v>
      </c>
      <c r="FK51" s="96">
        <v>3150.61</v>
      </c>
      <c r="FL51" s="96">
        <v>3150.2</v>
      </c>
      <c r="FM51" s="96">
        <v>0</v>
      </c>
      <c r="FN51" s="96">
        <v>0</v>
      </c>
      <c r="FO51" s="96">
        <v>0</v>
      </c>
      <c r="FP51" s="96">
        <v>0</v>
      </c>
      <c r="FQ51" s="96">
        <v>0</v>
      </c>
      <c r="FR51" s="96">
        <v>0</v>
      </c>
      <c r="FS51" s="96">
        <v>0</v>
      </c>
      <c r="FT51" s="96">
        <v>0</v>
      </c>
      <c r="FU51" s="96">
        <v>0</v>
      </c>
      <c r="FV51" s="96">
        <v>0</v>
      </c>
      <c r="FW51" s="96">
        <v>0</v>
      </c>
      <c r="FX51" s="96">
        <v>0</v>
      </c>
      <c r="FY51" s="96">
        <v>0</v>
      </c>
      <c r="FZ51" s="96">
        <v>0</v>
      </c>
      <c r="GA51" s="96">
        <v>0</v>
      </c>
      <c r="GB51" s="96">
        <v>0</v>
      </c>
      <c r="GC51" s="96">
        <v>0</v>
      </c>
      <c r="GD51" s="96">
        <v>0</v>
      </c>
      <c r="GE51" s="96">
        <v>0</v>
      </c>
      <c r="GF51" s="96">
        <v>0</v>
      </c>
      <c r="GG51" s="96">
        <v>0</v>
      </c>
      <c r="GH51" s="96">
        <v>0</v>
      </c>
      <c r="GI51" s="87">
        <v>135628</v>
      </c>
      <c r="GJ51" s="81"/>
      <c r="GK51" s="81"/>
    </row>
    <row r="52" spans="1:193">
      <c r="A52" s="87">
        <v>135632</v>
      </c>
      <c r="B52" s="87">
        <f>_xlfn.XLOOKUP(A52,[9]Planilha1!$L:$L,[9]Planilha1!$B:$B,,0)</f>
        <v>6377</v>
      </c>
      <c r="C52" s="87" t="s">
        <v>196</v>
      </c>
      <c r="D52" s="87" t="s">
        <v>197</v>
      </c>
      <c r="E52" s="91">
        <v>0.1003</v>
      </c>
      <c r="F52" s="87" t="s">
        <v>159</v>
      </c>
      <c r="G52" s="87" t="s">
        <v>160</v>
      </c>
      <c r="H52" s="95" t="str">
        <f>VLOOKUP(B52,Elegibilidade!A:I,9,0)</f>
        <v>Elegível</v>
      </c>
      <c r="I52" s="92">
        <v>149</v>
      </c>
      <c r="J52" s="88">
        <v>0</v>
      </c>
      <c r="K52" s="88">
        <f t="shared" si="9"/>
        <v>273686.74479607481</v>
      </c>
      <c r="L52" s="88">
        <f t="shared" si="5"/>
        <v>273686.74479607481</v>
      </c>
      <c r="M52" s="87" t="s">
        <v>162</v>
      </c>
      <c r="N52" s="88">
        <f>VLOOKUP(M52,Base!A:B,2,0)*L52</f>
        <v>273686.74479607481</v>
      </c>
      <c r="O52" s="88">
        <f t="shared" si="6"/>
        <v>250740.49101328774</v>
      </c>
      <c r="P52" s="88">
        <f>Vendas!$J$1</f>
        <v>880.37366341237282</v>
      </c>
      <c r="Q52" s="137">
        <f>VLOOKUP(A52,[10]FluxoFuturo!$A:$Q,17,0)</f>
        <v>360</v>
      </c>
      <c r="R52" s="88">
        <f t="shared" si="7"/>
        <v>316934.51882845419</v>
      </c>
      <c r="S52" s="93">
        <f t="shared" si="8"/>
        <v>0.79114288951594125</v>
      </c>
      <c r="T52" s="96">
        <v>3150.61</v>
      </c>
      <c r="U52" s="96">
        <v>3150.61</v>
      </c>
      <c r="V52" s="96">
        <v>3150.61</v>
      </c>
      <c r="W52" s="96">
        <v>3150.61</v>
      </c>
      <c r="X52" s="96">
        <v>3150.61</v>
      </c>
      <c r="Y52" s="96">
        <v>3150.61</v>
      </c>
      <c r="Z52" s="96">
        <v>3150.61</v>
      </c>
      <c r="AA52" s="96">
        <v>3150.61</v>
      </c>
      <c r="AB52" s="96">
        <v>3150.61</v>
      </c>
      <c r="AC52" s="96">
        <v>3150.61</v>
      </c>
      <c r="AD52" s="96">
        <v>3150.61</v>
      </c>
      <c r="AE52" s="96">
        <v>3150.61</v>
      </c>
      <c r="AF52" s="96">
        <v>3150.61</v>
      </c>
      <c r="AG52" s="96">
        <v>3150.61</v>
      </c>
      <c r="AH52" s="96">
        <v>3150.61</v>
      </c>
      <c r="AI52" s="96">
        <v>3150.61</v>
      </c>
      <c r="AJ52" s="96">
        <v>3150.61</v>
      </c>
      <c r="AK52" s="96">
        <v>3150.61</v>
      </c>
      <c r="AL52" s="96">
        <v>3150.61</v>
      </c>
      <c r="AM52" s="96">
        <v>3150.61</v>
      </c>
      <c r="AN52" s="96">
        <v>3150.61</v>
      </c>
      <c r="AO52" s="96">
        <v>3150.61</v>
      </c>
      <c r="AP52" s="96">
        <v>3150.61</v>
      </c>
      <c r="AQ52" s="96">
        <v>3150.61</v>
      </c>
      <c r="AR52" s="96">
        <v>3150.61</v>
      </c>
      <c r="AS52" s="96">
        <v>3150.61</v>
      </c>
      <c r="AT52" s="96">
        <v>3150.61</v>
      </c>
      <c r="AU52" s="96">
        <v>3150.61</v>
      </c>
      <c r="AV52" s="96">
        <v>3150.61</v>
      </c>
      <c r="AW52" s="96">
        <v>3150.61</v>
      </c>
      <c r="AX52" s="96">
        <v>3150.61</v>
      </c>
      <c r="AY52" s="96">
        <v>3150.61</v>
      </c>
      <c r="AZ52" s="96">
        <v>3150.61</v>
      </c>
      <c r="BA52" s="96">
        <v>3150.61</v>
      </c>
      <c r="BB52" s="96">
        <v>3150.61</v>
      </c>
      <c r="BC52" s="96">
        <v>3150.61</v>
      </c>
      <c r="BD52" s="96">
        <v>3150.61</v>
      </c>
      <c r="BE52" s="96">
        <v>3150.61</v>
      </c>
      <c r="BF52" s="96">
        <v>3150.61</v>
      </c>
      <c r="BG52" s="96">
        <v>3150.61</v>
      </c>
      <c r="BH52" s="96">
        <v>3150.61</v>
      </c>
      <c r="BI52" s="96">
        <v>3150.61</v>
      </c>
      <c r="BJ52" s="96">
        <v>3150.61</v>
      </c>
      <c r="BK52" s="96">
        <v>3150.61</v>
      </c>
      <c r="BL52" s="96">
        <v>3150.61</v>
      </c>
      <c r="BM52" s="96">
        <v>3150.61</v>
      </c>
      <c r="BN52" s="96">
        <v>3150.61</v>
      </c>
      <c r="BO52" s="96">
        <v>3150.61</v>
      </c>
      <c r="BP52" s="96">
        <v>3150.61</v>
      </c>
      <c r="BQ52" s="96">
        <v>3150.61</v>
      </c>
      <c r="BR52" s="96">
        <v>3150.61</v>
      </c>
      <c r="BS52" s="96">
        <v>3150.61</v>
      </c>
      <c r="BT52" s="96">
        <v>3150.61</v>
      </c>
      <c r="BU52" s="96">
        <v>3150.61</v>
      </c>
      <c r="BV52" s="96">
        <v>3150.61</v>
      </c>
      <c r="BW52" s="96">
        <v>3150.61</v>
      </c>
      <c r="BX52" s="96">
        <v>3150.61</v>
      </c>
      <c r="BY52" s="96">
        <v>3150.61</v>
      </c>
      <c r="BZ52" s="96">
        <v>3150.61</v>
      </c>
      <c r="CA52" s="96">
        <v>3150.61</v>
      </c>
      <c r="CB52" s="96">
        <v>3150.61</v>
      </c>
      <c r="CC52" s="96">
        <v>3150.61</v>
      </c>
      <c r="CD52" s="96">
        <v>3150.61</v>
      </c>
      <c r="CE52" s="96">
        <v>3150.61</v>
      </c>
      <c r="CF52" s="96">
        <v>3150.61</v>
      </c>
      <c r="CG52" s="96">
        <v>3150.61</v>
      </c>
      <c r="CH52" s="96">
        <v>3150.61</v>
      </c>
      <c r="CI52" s="96">
        <v>3150.61</v>
      </c>
      <c r="CJ52" s="96">
        <v>3150.61</v>
      </c>
      <c r="CK52" s="96">
        <v>3150.61</v>
      </c>
      <c r="CL52" s="96">
        <v>3150.61</v>
      </c>
      <c r="CM52" s="96">
        <v>3150.61</v>
      </c>
      <c r="CN52" s="96">
        <v>3150.61</v>
      </c>
      <c r="CO52" s="96">
        <v>3150.61</v>
      </c>
      <c r="CP52" s="96">
        <v>3150.61</v>
      </c>
      <c r="CQ52" s="96">
        <v>3150.61</v>
      </c>
      <c r="CR52" s="96">
        <v>3150.61</v>
      </c>
      <c r="CS52" s="96">
        <v>3150.61</v>
      </c>
      <c r="CT52" s="96">
        <v>3150.61</v>
      </c>
      <c r="CU52" s="96">
        <v>3150.61</v>
      </c>
      <c r="CV52" s="96">
        <v>3150.61</v>
      </c>
      <c r="CW52" s="96">
        <v>3150.61</v>
      </c>
      <c r="CX52" s="96">
        <v>3150.61</v>
      </c>
      <c r="CY52" s="96">
        <v>3150.61</v>
      </c>
      <c r="CZ52" s="96">
        <v>3150.61</v>
      </c>
      <c r="DA52" s="96">
        <v>3150.61</v>
      </c>
      <c r="DB52" s="96">
        <v>3150.61</v>
      </c>
      <c r="DC52" s="96">
        <v>3150.61</v>
      </c>
      <c r="DD52" s="96">
        <v>3150.61</v>
      </c>
      <c r="DE52" s="96">
        <v>3150.61</v>
      </c>
      <c r="DF52" s="96">
        <v>3150.61</v>
      </c>
      <c r="DG52" s="96">
        <v>3150.61</v>
      </c>
      <c r="DH52" s="96">
        <v>3150.61</v>
      </c>
      <c r="DI52" s="96">
        <v>3150.61</v>
      </c>
      <c r="DJ52" s="96">
        <v>3150.61</v>
      </c>
      <c r="DK52" s="96">
        <v>3150.61</v>
      </c>
      <c r="DL52" s="96">
        <v>3150.61</v>
      </c>
      <c r="DM52" s="96">
        <v>3150.61</v>
      </c>
      <c r="DN52" s="96">
        <v>3150.61</v>
      </c>
      <c r="DO52" s="96">
        <v>3150.61</v>
      </c>
      <c r="DP52" s="96">
        <v>3150.61</v>
      </c>
      <c r="DQ52" s="96">
        <v>3150.61</v>
      </c>
      <c r="DR52" s="96">
        <v>3150.61</v>
      </c>
      <c r="DS52" s="96">
        <v>3150.61</v>
      </c>
      <c r="DT52" s="96">
        <v>3150.61</v>
      </c>
      <c r="DU52" s="96">
        <v>3150.61</v>
      </c>
      <c r="DV52" s="96">
        <v>3150.61</v>
      </c>
      <c r="DW52" s="96">
        <v>3150.61</v>
      </c>
      <c r="DX52" s="96">
        <v>3150.61</v>
      </c>
      <c r="DY52" s="96">
        <v>3150.61</v>
      </c>
      <c r="DZ52" s="96">
        <v>3150.61</v>
      </c>
      <c r="EA52" s="96">
        <v>3150.61</v>
      </c>
      <c r="EB52" s="96">
        <v>3150.61</v>
      </c>
      <c r="EC52" s="96">
        <v>3150.61</v>
      </c>
      <c r="ED52" s="96">
        <v>3150.61</v>
      </c>
      <c r="EE52" s="96">
        <v>3150.61</v>
      </c>
      <c r="EF52" s="96">
        <v>3150.61</v>
      </c>
      <c r="EG52" s="96">
        <v>3150.61</v>
      </c>
      <c r="EH52" s="96">
        <v>3150.61</v>
      </c>
      <c r="EI52" s="96">
        <v>3150.61</v>
      </c>
      <c r="EJ52" s="96">
        <v>3150.61</v>
      </c>
      <c r="EK52" s="96">
        <v>3150.61</v>
      </c>
      <c r="EL52" s="96">
        <v>3150.61</v>
      </c>
      <c r="EM52" s="96">
        <v>3150.61</v>
      </c>
      <c r="EN52" s="96">
        <v>3150.61</v>
      </c>
      <c r="EO52" s="96">
        <v>3150.61</v>
      </c>
      <c r="EP52" s="96">
        <v>3150.61</v>
      </c>
      <c r="EQ52" s="96">
        <v>3150.61</v>
      </c>
      <c r="ER52" s="96">
        <v>3150.61</v>
      </c>
      <c r="ES52" s="96">
        <v>3150.61</v>
      </c>
      <c r="ET52" s="96">
        <v>3150.61</v>
      </c>
      <c r="EU52" s="96">
        <v>3150.61</v>
      </c>
      <c r="EV52" s="96">
        <v>3150.61</v>
      </c>
      <c r="EW52" s="96">
        <v>3150.61</v>
      </c>
      <c r="EX52" s="96">
        <v>3150.61</v>
      </c>
      <c r="EY52" s="96">
        <v>3150.61</v>
      </c>
      <c r="EZ52" s="96">
        <v>3150.61</v>
      </c>
      <c r="FA52" s="96">
        <v>3150.61</v>
      </c>
      <c r="FB52" s="96">
        <v>3150.61</v>
      </c>
      <c r="FC52" s="96">
        <v>3150.61</v>
      </c>
      <c r="FD52" s="96">
        <v>3150.61</v>
      </c>
      <c r="FE52" s="96">
        <v>3150.61</v>
      </c>
      <c r="FF52" s="96">
        <v>3150.61</v>
      </c>
      <c r="FG52" s="96">
        <v>3150.61</v>
      </c>
      <c r="FH52" s="96">
        <v>3150.61</v>
      </c>
      <c r="FI52" s="96">
        <v>3150.61</v>
      </c>
      <c r="FJ52" s="96">
        <v>3150.61</v>
      </c>
      <c r="FK52" s="96">
        <v>3150.61</v>
      </c>
      <c r="FL52" s="96">
        <v>3150.19</v>
      </c>
      <c r="FM52" s="96">
        <v>0</v>
      </c>
      <c r="FN52" s="96">
        <v>0</v>
      </c>
      <c r="FO52" s="96">
        <v>0</v>
      </c>
      <c r="FP52" s="96">
        <v>0</v>
      </c>
      <c r="FQ52" s="96">
        <v>0</v>
      </c>
      <c r="FR52" s="96">
        <v>0</v>
      </c>
      <c r="FS52" s="96">
        <v>0</v>
      </c>
      <c r="FT52" s="96">
        <v>0</v>
      </c>
      <c r="FU52" s="96">
        <v>0</v>
      </c>
      <c r="FV52" s="96">
        <v>0</v>
      </c>
      <c r="FW52" s="96">
        <v>0</v>
      </c>
      <c r="FX52" s="96">
        <v>0</v>
      </c>
      <c r="FY52" s="96">
        <v>0</v>
      </c>
      <c r="FZ52" s="96">
        <v>0</v>
      </c>
      <c r="GA52" s="96">
        <v>0</v>
      </c>
      <c r="GB52" s="96">
        <v>0</v>
      </c>
      <c r="GC52" s="96">
        <v>0</v>
      </c>
      <c r="GD52" s="96">
        <v>0</v>
      </c>
      <c r="GE52" s="96">
        <v>0</v>
      </c>
      <c r="GF52" s="96">
        <v>0</v>
      </c>
      <c r="GG52" s="96">
        <v>0</v>
      </c>
      <c r="GH52" s="96">
        <v>0</v>
      </c>
      <c r="GI52" s="87">
        <v>135632</v>
      </c>
      <c r="GJ52" s="81"/>
      <c r="GK52" s="81"/>
    </row>
    <row r="53" spans="1:193">
      <c r="A53" s="87">
        <v>135631</v>
      </c>
      <c r="B53" s="87">
        <f>_xlfn.XLOOKUP(A53,[9]Planilha1!$L:$L,[9]Planilha1!$B:$B,,0)</f>
        <v>6403</v>
      </c>
      <c r="C53" s="87" t="s">
        <v>194</v>
      </c>
      <c r="D53" s="87" t="s">
        <v>195</v>
      </c>
      <c r="E53" s="91">
        <v>0.1003</v>
      </c>
      <c r="F53" s="87" t="s">
        <v>159</v>
      </c>
      <c r="G53" s="87" t="s">
        <v>160</v>
      </c>
      <c r="H53" s="95" t="str">
        <f>VLOOKUP(B53,Elegibilidade!A:I,9,0)</f>
        <v>Elegível</v>
      </c>
      <c r="I53" s="92">
        <v>149</v>
      </c>
      <c r="J53" s="88">
        <v>0</v>
      </c>
      <c r="K53" s="88">
        <f t="shared" si="9"/>
        <v>273686.74479607481</v>
      </c>
      <c r="L53" s="88">
        <f t="shared" si="5"/>
        <v>273686.74479607481</v>
      </c>
      <c r="M53" s="87" t="s">
        <v>162</v>
      </c>
      <c r="N53" s="88">
        <f>VLOOKUP(M53,Base!A:B,2,0)*L53</f>
        <v>273686.74479607481</v>
      </c>
      <c r="O53" s="88">
        <f t="shared" si="6"/>
        <v>250740.49101328774</v>
      </c>
      <c r="P53" s="88">
        <f>Vendas!$J$1</f>
        <v>880.37366341237282</v>
      </c>
      <c r="Q53" s="137">
        <f>VLOOKUP(A53,[10]FluxoFuturo!$A:$Q,17,0)</f>
        <v>360</v>
      </c>
      <c r="R53" s="88">
        <f t="shared" si="7"/>
        <v>316934.51882845419</v>
      </c>
      <c r="S53" s="93">
        <f t="shared" si="8"/>
        <v>0.79114288951594125</v>
      </c>
      <c r="T53" s="96">
        <v>3150.61</v>
      </c>
      <c r="U53" s="96">
        <v>3150.61</v>
      </c>
      <c r="V53" s="96">
        <v>3150.61</v>
      </c>
      <c r="W53" s="96">
        <v>3150.61</v>
      </c>
      <c r="X53" s="96">
        <v>3150.61</v>
      </c>
      <c r="Y53" s="96">
        <v>3150.61</v>
      </c>
      <c r="Z53" s="96">
        <v>3150.61</v>
      </c>
      <c r="AA53" s="96">
        <v>3150.61</v>
      </c>
      <c r="AB53" s="96">
        <v>3150.61</v>
      </c>
      <c r="AC53" s="96">
        <v>3150.61</v>
      </c>
      <c r="AD53" s="96">
        <v>3150.61</v>
      </c>
      <c r="AE53" s="96">
        <v>3150.61</v>
      </c>
      <c r="AF53" s="96">
        <v>3150.61</v>
      </c>
      <c r="AG53" s="96">
        <v>3150.61</v>
      </c>
      <c r="AH53" s="96">
        <v>3150.61</v>
      </c>
      <c r="AI53" s="96">
        <v>3150.61</v>
      </c>
      <c r="AJ53" s="96">
        <v>3150.61</v>
      </c>
      <c r="AK53" s="96">
        <v>3150.61</v>
      </c>
      <c r="AL53" s="96">
        <v>3150.61</v>
      </c>
      <c r="AM53" s="96">
        <v>3150.61</v>
      </c>
      <c r="AN53" s="96">
        <v>3150.61</v>
      </c>
      <c r="AO53" s="96">
        <v>3150.61</v>
      </c>
      <c r="AP53" s="96">
        <v>3150.61</v>
      </c>
      <c r="AQ53" s="96">
        <v>3150.61</v>
      </c>
      <c r="AR53" s="96">
        <v>3150.61</v>
      </c>
      <c r="AS53" s="96">
        <v>3150.61</v>
      </c>
      <c r="AT53" s="96">
        <v>3150.61</v>
      </c>
      <c r="AU53" s="96">
        <v>3150.61</v>
      </c>
      <c r="AV53" s="96">
        <v>3150.61</v>
      </c>
      <c r="AW53" s="96">
        <v>3150.61</v>
      </c>
      <c r="AX53" s="96">
        <v>3150.61</v>
      </c>
      <c r="AY53" s="96">
        <v>3150.61</v>
      </c>
      <c r="AZ53" s="96">
        <v>3150.61</v>
      </c>
      <c r="BA53" s="96">
        <v>3150.61</v>
      </c>
      <c r="BB53" s="96">
        <v>3150.61</v>
      </c>
      <c r="BC53" s="96">
        <v>3150.61</v>
      </c>
      <c r="BD53" s="96">
        <v>3150.61</v>
      </c>
      <c r="BE53" s="96">
        <v>3150.61</v>
      </c>
      <c r="BF53" s="96">
        <v>3150.61</v>
      </c>
      <c r="BG53" s="96">
        <v>3150.61</v>
      </c>
      <c r="BH53" s="96">
        <v>3150.61</v>
      </c>
      <c r="BI53" s="96">
        <v>3150.61</v>
      </c>
      <c r="BJ53" s="96">
        <v>3150.61</v>
      </c>
      <c r="BK53" s="96">
        <v>3150.61</v>
      </c>
      <c r="BL53" s="96">
        <v>3150.61</v>
      </c>
      <c r="BM53" s="96">
        <v>3150.61</v>
      </c>
      <c r="BN53" s="96">
        <v>3150.61</v>
      </c>
      <c r="BO53" s="96">
        <v>3150.61</v>
      </c>
      <c r="BP53" s="96">
        <v>3150.61</v>
      </c>
      <c r="BQ53" s="96">
        <v>3150.61</v>
      </c>
      <c r="BR53" s="96">
        <v>3150.61</v>
      </c>
      <c r="BS53" s="96">
        <v>3150.61</v>
      </c>
      <c r="BT53" s="96">
        <v>3150.61</v>
      </c>
      <c r="BU53" s="96">
        <v>3150.61</v>
      </c>
      <c r="BV53" s="96">
        <v>3150.61</v>
      </c>
      <c r="BW53" s="96">
        <v>3150.61</v>
      </c>
      <c r="BX53" s="96">
        <v>3150.61</v>
      </c>
      <c r="BY53" s="96">
        <v>3150.61</v>
      </c>
      <c r="BZ53" s="96">
        <v>3150.61</v>
      </c>
      <c r="CA53" s="96">
        <v>3150.61</v>
      </c>
      <c r="CB53" s="96">
        <v>3150.61</v>
      </c>
      <c r="CC53" s="96">
        <v>3150.61</v>
      </c>
      <c r="CD53" s="96">
        <v>3150.61</v>
      </c>
      <c r="CE53" s="96">
        <v>3150.61</v>
      </c>
      <c r="CF53" s="96">
        <v>3150.61</v>
      </c>
      <c r="CG53" s="96">
        <v>3150.61</v>
      </c>
      <c r="CH53" s="96">
        <v>3150.61</v>
      </c>
      <c r="CI53" s="96">
        <v>3150.61</v>
      </c>
      <c r="CJ53" s="96">
        <v>3150.61</v>
      </c>
      <c r="CK53" s="96">
        <v>3150.61</v>
      </c>
      <c r="CL53" s="96">
        <v>3150.61</v>
      </c>
      <c r="CM53" s="96">
        <v>3150.61</v>
      </c>
      <c r="CN53" s="96">
        <v>3150.61</v>
      </c>
      <c r="CO53" s="96">
        <v>3150.61</v>
      </c>
      <c r="CP53" s="96">
        <v>3150.61</v>
      </c>
      <c r="CQ53" s="96">
        <v>3150.61</v>
      </c>
      <c r="CR53" s="96">
        <v>3150.61</v>
      </c>
      <c r="CS53" s="96">
        <v>3150.61</v>
      </c>
      <c r="CT53" s="96">
        <v>3150.61</v>
      </c>
      <c r="CU53" s="96">
        <v>3150.61</v>
      </c>
      <c r="CV53" s="96">
        <v>3150.61</v>
      </c>
      <c r="CW53" s="96">
        <v>3150.61</v>
      </c>
      <c r="CX53" s="96">
        <v>3150.61</v>
      </c>
      <c r="CY53" s="96">
        <v>3150.61</v>
      </c>
      <c r="CZ53" s="96">
        <v>3150.61</v>
      </c>
      <c r="DA53" s="96">
        <v>3150.61</v>
      </c>
      <c r="DB53" s="96">
        <v>3150.61</v>
      </c>
      <c r="DC53" s="96">
        <v>3150.61</v>
      </c>
      <c r="DD53" s="96">
        <v>3150.61</v>
      </c>
      <c r="DE53" s="96">
        <v>3150.61</v>
      </c>
      <c r="DF53" s="96">
        <v>3150.61</v>
      </c>
      <c r="DG53" s="96">
        <v>3150.61</v>
      </c>
      <c r="DH53" s="96">
        <v>3150.61</v>
      </c>
      <c r="DI53" s="96">
        <v>3150.61</v>
      </c>
      <c r="DJ53" s="96">
        <v>3150.61</v>
      </c>
      <c r="DK53" s="96">
        <v>3150.61</v>
      </c>
      <c r="DL53" s="96">
        <v>3150.61</v>
      </c>
      <c r="DM53" s="96">
        <v>3150.61</v>
      </c>
      <c r="DN53" s="96">
        <v>3150.61</v>
      </c>
      <c r="DO53" s="96">
        <v>3150.61</v>
      </c>
      <c r="DP53" s="96">
        <v>3150.61</v>
      </c>
      <c r="DQ53" s="96">
        <v>3150.61</v>
      </c>
      <c r="DR53" s="96">
        <v>3150.61</v>
      </c>
      <c r="DS53" s="96">
        <v>3150.61</v>
      </c>
      <c r="DT53" s="96">
        <v>3150.61</v>
      </c>
      <c r="DU53" s="96">
        <v>3150.61</v>
      </c>
      <c r="DV53" s="96">
        <v>3150.61</v>
      </c>
      <c r="DW53" s="96">
        <v>3150.61</v>
      </c>
      <c r="DX53" s="96">
        <v>3150.61</v>
      </c>
      <c r="DY53" s="96">
        <v>3150.61</v>
      </c>
      <c r="DZ53" s="96">
        <v>3150.61</v>
      </c>
      <c r="EA53" s="96">
        <v>3150.61</v>
      </c>
      <c r="EB53" s="96">
        <v>3150.61</v>
      </c>
      <c r="EC53" s="96">
        <v>3150.61</v>
      </c>
      <c r="ED53" s="96">
        <v>3150.61</v>
      </c>
      <c r="EE53" s="96">
        <v>3150.61</v>
      </c>
      <c r="EF53" s="96">
        <v>3150.61</v>
      </c>
      <c r="EG53" s="96">
        <v>3150.61</v>
      </c>
      <c r="EH53" s="96">
        <v>3150.61</v>
      </c>
      <c r="EI53" s="96">
        <v>3150.61</v>
      </c>
      <c r="EJ53" s="96">
        <v>3150.61</v>
      </c>
      <c r="EK53" s="96">
        <v>3150.61</v>
      </c>
      <c r="EL53" s="96">
        <v>3150.61</v>
      </c>
      <c r="EM53" s="96">
        <v>3150.61</v>
      </c>
      <c r="EN53" s="96">
        <v>3150.61</v>
      </c>
      <c r="EO53" s="96">
        <v>3150.61</v>
      </c>
      <c r="EP53" s="96">
        <v>3150.61</v>
      </c>
      <c r="EQ53" s="96">
        <v>3150.61</v>
      </c>
      <c r="ER53" s="96">
        <v>3150.61</v>
      </c>
      <c r="ES53" s="96">
        <v>3150.61</v>
      </c>
      <c r="ET53" s="96">
        <v>3150.61</v>
      </c>
      <c r="EU53" s="96">
        <v>3150.61</v>
      </c>
      <c r="EV53" s="96">
        <v>3150.61</v>
      </c>
      <c r="EW53" s="96">
        <v>3150.61</v>
      </c>
      <c r="EX53" s="96">
        <v>3150.61</v>
      </c>
      <c r="EY53" s="96">
        <v>3150.61</v>
      </c>
      <c r="EZ53" s="96">
        <v>3150.61</v>
      </c>
      <c r="FA53" s="96">
        <v>3150.61</v>
      </c>
      <c r="FB53" s="96">
        <v>3150.61</v>
      </c>
      <c r="FC53" s="96">
        <v>3150.61</v>
      </c>
      <c r="FD53" s="96">
        <v>3150.61</v>
      </c>
      <c r="FE53" s="96">
        <v>3150.61</v>
      </c>
      <c r="FF53" s="96">
        <v>3150.61</v>
      </c>
      <c r="FG53" s="96">
        <v>3150.61</v>
      </c>
      <c r="FH53" s="96">
        <v>3150.61</v>
      </c>
      <c r="FI53" s="96">
        <v>3150.61</v>
      </c>
      <c r="FJ53" s="96">
        <v>3150.61</v>
      </c>
      <c r="FK53" s="96">
        <v>3150.61</v>
      </c>
      <c r="FL53" s="96">
        <v>3150.19</v>
      </c>
      <c r="FM53" s="96">
        <v>0</v>
      </c>
      <c r="FN53" s="96">
        <v>0</v>
      </c>
      <c r="FO53" s="96">
        <v>0</v>
      </c>
      <c r="FP53" s="96">
        <v>0</v>
      </c>
      <c r="FQ53" s="96">
        <v>0</v>
      </c>
      <c r="FR53" s="96">
        <v>0</v>
      </c>
      <c r="FS53" s="96">
        <v>0</v>
      </c>
      <c r="FT53" s="96">
        <v>0</v>
      </c>
      <c r="FU53" s="96">
        <v>0</v>
      </c>
      <c r="FV53" s="96">
        <v>0</v>
      </c>
      <c r="FW53" s="96">
        <v>0</v>
      </c>
      <c r="FX53" s="96">
        <v>0</v>
      </c>
      <c r="FY53" s="96">
        <v>0</v>
      </c>
      <c r="FZ53" s="96">
        <v>0</v>
      </c>
      <c r="GA53" s="96">
        <v>0</v>
      </c>
      <c r="GB53" s="96">
        <v>0</v>
      </c>
      <c r="GC53" s="96">
        <v>0</v>
      </c>
      <c r="GD53" s="96">
        <v>0</v>
      </c>
      <c r="GE53" s="96">
        <v>0</v>
      </c>
      <c r="GF53" s="96">
        <v>0</v>
      </c>
      <c r="GG53" s="96">
        <v>0</v>
      </c>
      <c r="GH53" s="96">
        <v>0</v>
      </c>
      <c r="GI53" s="87">
        <v>135631</v>
      </c>
      <c r="GJ53" s="81"/>
      <c r="GK53" s="81"/>
    </row>
    <row r="54" spans="1:193">
      <c r="A54" s="87">
        <v>135680</v>
      </c>
      <c r="B54" s="87">
        <f>_xlfn.XLOOKUP(A54,[9]Planilha1!$L:$L,[9]Planilha1!$B:$B,,0)</f>
        <v>6372</v>
      </c>
      <c r="C54" s="87" t="s">
        <v>236</v>
      </c>
      <c r="D54" s="87" t="s">
        <v>237</v>
      </c>
      <c r="E54" s="91">
        <v>0.1003</v>
      </c>
      <c r="F54" s="87" t="s">
        <v>159</v>
      </c>
      <c r="G54" s="87" t="s">
        <v>160</v>
      </c>
      <c r="H54" s="95" t="str">
        <f>VLOOKUP(B54,Elegibilidade!A:I,9,0)</f>
        <v>Elegível</v>
      </c>
      <c r="I54" s="92">
        <v>148</v>
      </c>
      <c r="J54" s="88">
        <v>0</v>
      </c>
      <c r="K54" s="88">
        <f t="shared" si="9"/>
        <v>272725.75790329184</v>
      </c>
      <c r="L54" s="88">
        <f t="shared" si="5"/>
        <v>272725.75790329184</v>
      </c>
      <c r="M54" s="87" t="s">
        <v>162</v>
      </c>
      <c r="N54" s="88">
        <f>VLOOKUP(M54,Base!A:B,2,0)*L54</f>
        <v>272725.75790329184</v>
      </c>
      <c r="O54" s="88">
        <f t="shared" si="6"/>
        <v>249969.20941991708</v>
      </c>
      <c r="P54" s="88">
        <f>Vendas!$J$1</f>
        <v>880.37366341237282</v>
      </c>
      <c r="Q54" s="137">
        <f>VLOOKUP(A54,[10]FluxoFuturo!$A:$Q,17,0)</f>
        <v>360</v>
      </c>
      <c r="R54" s="88">
        <f t="shared" si="7"/>
        <v>316934.51882845419</v>
      </c>
      <c r="S54" s="93">
        <f t="shared" si="8"/>
        <v>0.78870932186221365</v>
      </c>
      <c r="T54" s="96">
        <v>3150.61</v>
      </c>
      <c r="U54" s="96">
        <v>3150.61</v>
      </c>
      <c r="V54" s="96">
        <v>3150.61</v>
      </c>
      <c r="W54" s="96">
        <v>3150.61</v>
      </c>
      <c r="X54" s="96">
        <v>3150.61</v>
      </c>
      <c r="Y54" s="96">
        <v>3150.61</v>
      </c>
      <c r="Z54" s="96">
        <v>3150.61</v>
      </c>
      <c r="AA54" s="96">
        <v>3150.61</v>
      </c>
      <c r="AB54" s="96">
        <v>3150.61</v>
      </c>
      <c r="AC54" s="96">
        <v>3150.61</v>
      </c>
      <c r="AD54" s="96">
        <v>3150.61</v>
      </c>
      <c r="AE54" s="96">
        <v>3150.61</v>
      </c>
      <c r="AF54" s="96">
        <v>3150.61</v>
      </c>
      <c r="AG54" s="96">
        <v>3150.61</v>
      </c>
      <c r="AH54" s="96">
        <v>3150.61</v>
      </c>
      <c r="AI54" s="96">
        <v>3150.61</v>
      </c>
      <c r="AJ54" s="96">
        <v>3150.61</v>
      </c>
      <c r="AK54" s="96">
        <v>3150.61</v>
      </c>
      <c r="AL54" s="96">
        <v>3150.61</v>
      </c>
      <c r="AM54" s="96">
        <v>3150.61</v>
      </c>
      <c r="AN54" s="96">
        <v>3150.61</v>
      </c>
      <c r="AO54" s="96">
        <v>3150.61</v>
      </c>
      <c r="AP54" s="96">
        <v>3150.61</v>
      </c>
      <c r="AQ54" s="96">
        <v>3150.61</v>
      </c>
      <c r="AR54" s="96">
        <v>3150.61</v>
      </c>
      <c r="AS54" s="96">
        <v>3150.61</v>
      </c>
      <c r="AT54" s="96">
        <v>3150.61</v>
      </c>
      <c r="AU54" s="96">
        <v>3150.61</v>
      </c>
      <c r="AV54" s="96">
        <v>3150.61</v>
      </c>
      <c r="AW54" s="96">
        <v>3150.61</v>
      </c>
      <c r="AX54" s="96">
        <v>3150.61</v>
      </c>
      <c r="AY54" s="96">
        <v>3150.61</v>
      </c>
      <c r="AZ54" s="96">
        <v>3150.61</v>
      </c>
      <c r="BA54" s="96">
        <v>3150.61</v>
      </c>
      <c r="BB54" s="96">
        <v>3150.61</v>
      </c>
      <c r="BC54" s="96">
        <v>3150.61</v>
      </c>
      <c r="BD54" s="96">
        <v>3150.61</v>
      </c>
      <c r="BE54" s="96">
        <v>3150.61</v>
      </c>
      <c r="BF54" s="96">
        <v>3150.61</v>
      </c>
      <c r="BG54" s="96">
        <v>3150.61</v>
      </c>
      <c r="BH54" s="96">
        <v>3150.61</v>
      </c>
      <c r="BI54" s="96">
        <v>3150.61</v>
      </c>
      <c r="BJ54" s="96">
        <v>3150.61</v>
      </c>
      <c r="BK54" s="96">
        <v>3150.61</v>
      </c>
      <c r="BL54" s="96">
        <v>3150.61</v>
      </c>
      <c r="BM54" s="96">
        <v>3150.61</v>
      </c>
      <c r="BN54" s="96">
        <v>3150.61</v>
      </c>
      <c r="BO54" s="96">
        <v>3150.61</v>
      </c>
      <c r="BP54" s="96">
        <v>3150.61</v>
      </c>
      <c r="BQ54" s="96">
        <v>3150.61</v>
      </c>
      <c r="BR54" s="96">
        <v>3150.61</v>
      </c>
      <c r="BS54" s="96">
        <v>3150.61</v>
      </c>
      <c r="BT54" s="96">
        <v>3150.61</v>
      </c>
      <c r="BU54" s="96">
        <v>3150.61</v>
      </c>
      <c r="BV54" s="96">
        <v>3150.61</v>
      </c>
      <c r="BW54" s="96">
        <v>3150.61</v>
      </c>
      <c r="BX54" s="96">
        <v>3150.61</v>
      </c>
      <c r="BY54" s="96">
        <v>3150.61</v>
      </c>
      <c r="BZ54" s="96">
        <v>3150.61</v>
      </c>
      <c r="CA54" s="96">
        <v>3150.61</v>
      </c>
      <c r="CB54" s="96">
        <v>3150.61</v>
      </c>
      <c r="CC54" s="96">
        <v>3150.61</v>
      </c>
      <c r="CD54" s="96">
        <v>3150.61</v>
      </c>
      <c r="CE54" s="96">
        <v>3150.61</v>
      </c>
      <c r="CF54" s="96">
        <v>3150.61</v>
      </c>
      <c r="CG54" s="96">
        <v>3150.61</v>
      </c>
      <c r="CH54" s="96">
        <v>3150.61</v>
      </c>
      <c r="CI54" s="96">
        <v>3150.61</v>
      </c>
      <c r="CJ54" s="96">
        <v>3150.61</v>
      </c>
      <c r="CK54" s="96">
        <v>3150.61</v>
      </c>
      <c r="CL54" s="96">
        <v>3150.61</v>
      </c>
      <c r="CM54" s="96">
        <v>3150.61</v>
      </c>
      <c r="CN54" s="96">
        <v>3150.61</v>
      </c>
      <c r="CO54" s="96">
        <v>3150.61</v>
      </c>
      <c r="CP54" s="96">
        <v>3150.61</v>
      </c>
      <c r="CQ54" s="96">
        <v>3150.61</v>
      </c>
      <c r="CR54" s="96">
        <v>3150.61</v>
      </c>
      <c r="CS54" s="96">
        <v>3150.61</v>
      </c>
      <c r="CT54" s="96">
        <v>3150.61</v>
      </c>
      <c r="CU54" s="96">
        <v>3150.61</v>
      </c>
      <c r="CV54" s="96">
        <v>3150.61</v>
      </c>
      <c r="CW54" s="96">
        <v>3150.61</v>
      </c>
      <c r="CX54" s="96">
        <v>3150.61</v>
      </c>
      <c r="CY54" s="96">
        <v>3150.61</v>
      </c>
      <c r="CZ54" s="96">
        <v>3150.61</v>
      </c>
      <c r="DA54" s="96">
        <v>3150.61</v>
      </c>
      <c r="DB54" s="96">
        <v>3150.61</v>
      </c>
      <c r="DC54" s="96">
        <v>3150.61</v>
      </c>
      <c r="DD54" s="96">
        <v>3150.61</v>
      </c>
      <c r="DE54" s="96">
        <v>3150.61</v>
      </c>
      <c r="DF54" s="96">
        <v>3150.61</v>
      </c>
      <c r="DG54" s="96">
        <v>3150.61</v>
      </c>
      <c r="DH54" s="96">
        <v>3150.61</v>
      </c>
      <c r="DI54" s="96">
        <v>3150.61</v>
      </c>
      <c r="DJ54" s="96">
        <v>3150.61</v>
      </c>
      <c r="DK54" s="96">
        <v>3150.61</v>
      </c>
      <c r="DL54" s="96">
        <v>3150.61</v>
      </c>
      <c r="DM54" s="96">
        <v>3150.61</v>
      </c>
      <c r="DN54" s="96">
        <v>3150.61</v>
      </c>
      <c r="DO54" s="96">
        <v>3150.61</v>
      </c>
      <c r="DP54" s="96">
        <v>3150.61</v>
      </c>
      <c r="DQ54" s="96">
        <v>3150.61</v>
      </c>
      <c r="DR54" s="96">
        <v>3150.61</v>
      </c>
      <c r="DS54" s="96">
        <v>3150.61</v>
      </c>
      <c r="DT54" s="96">
        <v>3150.61</v>
      </c>
      <c r="DU54" s="96">
        <v>3150.61</v>
      </c>
      <c r="DV54" s="96">
        <v>3150.61</v>
      </c>
      <c r="DW54" s="96">
        <v>3150.61</v>
      </c>
      <c r="DX54" s="96">
        <v>3150.61</v>
      </c>
      <c r="DY54" s="96">
        <v>3150.61</v>
      </c>
      <c r="DZ54" s="96">
        <v>3150.61</v>
      </c>
      <c r="EA54" s="96">
        <v>3150.61</v>
      </c>
      <c r="EB54" s="96">
        <v>3150.61</v>
      </c>
      <c r="EC54" s="96">
        <v>3150.61</v>
      </c>
      <c r="ED54" s="96">
        <v>3150.61</v>
      </c>
      <c r="EE54" s="96">
        <v>3150.61</v>
      </c>
      <c r="EF54" s="96">
        <v>3150.61</v>
      </c>
      <c r="EG54" s="96">
        <v>3150.61</v>
      </c>
      <c r="EH54" s="96">
        <v>3150.61</v>
      </c>
      <c r="EI54" s="96">
        <v>3150.61</v>
      </c>
      <c r="EJ54" s="96">
        <v>3150.61</v>
      </c>
      <c r="EK54" s="96">
        <v>3150.61</v>
      </c>
      <c r="EL54" s="96">
        <v>3150.61</v>
      </c>
      <c r="EM54" s="96">
        <v>3150.61</v>
      </c>
      <c r="EN54" s="96">
        <v>3150.61</v>
      </c>
      <c r="EO54" s="96">
        <v>3150.61</v>
      </c>
      <c r="EP54" s="96">
        <v>3150.61</v>
      </c>
      <c r="EQ54" s="96">
        <v>3150.61</v>
      </c>
      <c r="ER54" s="96">
        <v>3150.61</v>
      </c>
      <c r="ES54" s="96">
        <v>3150.61</v>
      </c>
      <c r="ET54" s="96">
        <v>3150.61</v>
      </c>
      <c r="EU54" s="96">
        <v>3150.61</v>
      </c>
      <c r="EV54" s="96">
        <v>3150.61</v>
      </c>
      <c r="EW54" s="96">
        <v>3150.61</v>
      </c>
      <c r="EX54" s="96">
        <v>3150.61</v>
      </c>
      <c r="EY54" s="96">
        <v>3150.61</v>
      </c>
      <c r="EZ54" s="96">
        <v>3150.61</v>
      </c>
      <c r="FA54" s="96">
        <v>3150.61</v>
      </c>
      <c r="FB54" s="96">
        <v>3150.61</v>
      </c>
      <c r="FC54" s="96">
        <v>3150.61</v>
      </c>
      <c r="FD54" s="96">
        <v>3150.61</v>
      </c>
      <c r="FE54" s="96">
        <v>3150.61</v>
      </c>
      <c r="FF54" s="96">
        <v>3150.61</v>
      </c>
      <c r="FG54" s="96">
        <v>3150.61</v>
      </c>
      <c r="FH54" s="96">
        <v>3150.61</v>
      </c>
      <c r="FI54" s="96">
        <v>3150.61</v>
      </c>
      <c r="FJ54" s="96">
        <v>3150.61</v>
      </c>
      <c r="FK54" s="96">
        <v>3150.61</v>
      </c>
      <c r="FL54" s="96">
        <v>0</v>
      </c>
      <c r="FM54" s="96">
        <v>0</v>
      </c>
      <c r="FN54" s="96">
        <v>0</v>
      </c>
      <c r="FO54" s="96">
        <v>0</v>
      </c>
      <c r="FP54" s="96">
        <v>0</v>
      </c>
      <c r="FQ54" s="96">
        <v>0</v>
      </c>
      <c r="FR54" s="96">
        <v>0</v>
      </c>
      <c r="FS54" s="96">
        <v>0</v>
      </c>
      <c r="FT54" s="96">
        <v>0</v>
      </c>
      <c r="FU54" s="96">
        <v>0</v>
      </c>
      <c r="FV54" s="96">
        <v>0</v>
      </c>
      <c r="FW54" s="96">
        <v>0</v>
      </c>
      <c r="FX54" s="96">
        <v>0</v>
      </c>
      <c r="FY54" s="96">
        <v>0</v>
      </c>
      <c r="FZ54" s="96">
        <v>0</v>
      </c>
      <c r="GA54" s="96">
        <v>0</v>
      </c>
      <c r="GB54" s="96">
        <v>0</v>
      </c>
      <c r="GC54" s="96">
        <v>0</v>
      </c>
      <c r="GD54" s="96">
        <v>0</v>
      </c>
      <c r="GE54" s="96">
        <v>0</v>
      </c>
      <c r="GF54" s="96">
        <v>0</v>
      </c>
      <c r="GG54" s="96">
        <v>0</v>
      </c>
      <c r="GH54" s="96">
        <v>0</v>
      </c>
      <c r="GI54" s="87">
        <v>135680</v>
      </c>
      <c r="GJ54" s="81"/>
      <c r="GK54" s="81"/>
    </row>
    <row r="55" spans="1:193">
      <c r="A55" s="87">
        <v>135630</v>
      </c>
      <c r="B55" s="87">
        <f>_xlfn.XLOOKUP(A55,[9]Planilha1!$L:$L,[9]Planilha1!$B:$B,,0)</f>
        <v>6446</v>
      </c>
      <c r="C55" s="87" t="s">
        <v>192</v>
      </c>
      <c r="D55" s="87" t="s">
        <v>193</v>
      </c>
      <c r="E55" s="91">
        <v>0</v>
      </c>
      <c r="F55" s="87" t="s">
        <v>159</v>
      </c>
      <c r="G55" s="87" t="s">
        <v>160</v>
      </c>
      <c r="H55" s="95" t="str">
        <f>VLOOKUP(B55,Elegibilidade!A:I,9,0)</f>
        <v>Elegível</v>
      </c>
      <c r="I55" s="92">
        <v>27</v>
      </c>
      <c r="J55" s="88">
        <v>0</v>
      </c>
      <c r="K55" s="88">
        <f>SUM(T55:GH55)</f>
        <v>267597.59999999992</v>
      </c>
      <c r="L55" s="88">
        <f t="shared" si="5"/>
        <v>267597.59999999992</v>
      </c>
      <c r="M55" s="87" t="s">
        <v>162</v>
      </c>
      <c r="N55" s="88">
        <f>VLOOKUP(M55,Base!A:B,2,0)*L55</f>
        <v>267597.59999999992</v>
      </c>
      <c r="O55" s="88">
        <f t="shared" si="6"/>
        <v>235090.7250691466</v>
      </c>
      <c r="P55" s="88">
        <f>Vendas!$J$1</f>
        <v>880.37366341237282</v>
      </c>
      <c r="Q55" s="137">
        <f>VLOOKUP(A55,[10]FluxoFuturo!$A:$Q,17,0)</f>
        <v>402.17</v>
      </c>
      <c r="R55" s="88">
        <f t="shared" si="7"/>
        <v>354059.87621455401</v>
      </c>
      <c r="S55" s="93">
        <f t="shared" si="8"/>
        <v>0.66398578563216182</v>
      </c>
      <c r="T55" s="96">
        <v>9911.02</v>
      </c>
      <c r="U55" s="96">
        <v>9911.02</v>
      </c>
      <c r="V55" s="96">
        <v>9911.02</v>
      </c>
      <c r="W55" s="96">
        <v>9911.02</v>
      </c>
      <c r="X55" s="96">
        <v>9911.02</v>
      </c>
      <c r="Y55" s="96">
        <v>9911.02</v>
      </c>
      <c r="Z55" s="96">
        <v>9911.02</v>
      </c>
      <c r="AA55" s="96">
        <v>9911.02</v>
      </c>
      <c r="AB55" s="96">
        <v>9911.02</v>
      </c>
      <c r="AC55" s="96">
        <v>9911.02</v>
      </c>
      <c r="AD55" s="96">
        <v>9911.02</v>
      </c>
      <c r="AE55" s="96">
        <v>9911.02</v>
      </c>
      <c r="AF55" s="96">
        <v>9911.02</v>
      </c>
      <c r="AG55" s="96">
        <v>9911.02</v>
      </c>
      <c r="AH55" s="96">
        <v>9911.02</v>
      </c>
      <c r="AI55" s="96">
        <v>9911.02</v>
      </c>
      <c r="AJ55" s="96">
        <v>9911.02</v>
      </c>
      <c r="AK55" s="96">
        <v>9911.02</v>
      </c>
      <c r="AL55" s="96">
        <v>9911.02</v>
      </c>
      <c r="AM55" s="96">
        <v>9911.02</v>
      </c>
      <c r="AN55" s="96">
        <v>9911.02</v>
      </c>
      <c r="AO55" s="96">
        <v>9911.02</v>
      </c>
      <c r="AP55" s="96">
        <v>9911.02</v>
      </c>
      <c r="AQ55" s="96">
        <v>9911.02</v>
      </c>
      <c r="AR55" s="96">
        <v>9911.02</v>
      </c>
      <c r="AS55" s="96">
        <v>9911.02</v>
      </c>
      <c r="AT55" s="96">
        <v>9911.08</v>
      </c>
      <c r="AU55" s="96">
        <v>0</v>
      </c>
      <c r="AV55" s="96">
        <v>0</v>
      </c>
      <c r="AW55" s="96">
        <v>0</v>
      </c>
      <c r="AX55" s="96">
        <v>0</v>
      </c>
      <c r="AY55" s="96">
        <v>0</v>
      </c>
      <c r="AZ55" s="96">
        <v>0</v>
      </c>
      <c r="BA55" s="96">
        <v>0</v>
      </c>
      <c r="BB55" s="96">
        <v>0</v>
      </c>
      <c r="BC55" s="96">
        <v>0</v>
      </c>
      <c r="BD55" s="96">
        <v>0</v>
      </c>
      <c r="BE55" s="96">
        <v>0</v>
      </c>
      <c r="BF55" s="96">
        <v>0</v>
      </c>
      <c r="BG55" s="96">
        <v>0</v>
      </c>
      <c r="BH55" s="96">
        <v>0</v>
      </c>
      <c r="BI55" s="96">
        <v>0</v>
      </c>
      <c r="BJ55" s="96">
        <v>0</v>
      </c>
      <c r="BK55" s="96">
        <v>0</v>
      </c>
      <c r="BL55" s="96">
        <v>0</v>
      </c>
      <c r="BM55" s="96">
        <v>0</v>
      </c>
      <c r="BN55" s="96">
        <v>0</v>
      </c>
      <c r="BO55" s="96">
        <v>0</v>
      </c>
      <c r="BP55" s="96">
        <v>0</v>
      </c>
      <c r="BQ55" s="96">
        <v>0</v>
      </c>
      <c r="BR55" s="96">
        <v>0</v>
      </c>
      <c r="BS55" s="96">
        <v>0</v>
      </c>
      <c r="BT55" s="96">
        <v>0</v>
      </c>
      <c r="BU55" s="96">
        <v>0</v>
      </c>
      <c r="BV55" s="96">
        <v>0</v>
      </c>
      <c r="BW55" s="96">
        <v>0</v>
      </c>
      <c r="BX55" s="96">
        <v>0</v>
      </c>
      <c r="BY55" s="96">
        <v>0</v>
      </c>
      <c r="BZ55" s="96">
        <v>0</v>
      </c>
      <c r="CA55" s="96">
        <v>0</v>
      </c>
      <c r="CB55" s="96">
        <v>0</v>
      </c>
      <c r="CC55" s="96">
        <v>0</v>
      </c>
      <c r="CD55" s="96">
        <v>0</v>
      </c>
      <c r="CE55" s="96">
        <v>0</v>
      </c>
      <c r="CF55" s="96">
        <v>0</v>
      </c>
      <c r="CG55" s="96">
        <v>0</v>
      </c>
      <c r="CH55" s="96">
        <v>0</v>
      </c>
      <c r="CI55" s="96">
        <v>0</v>
      </c>
      <c r="CJ55" s="96">
        <v>0</v>
      </c>
      <c r="CK55" s="96">
        <v>0</v>
      </c>
      <c r="CL55" s="96">
        <v>0</v>
      </c>
      <c r="CM55" s="96">
        <v>0</v>
      </c>
      <c r="CN55" s="96">
        <v>0</v>
      </c>
      <c r="CO55" s="96">
        <v>0</v>
      </c>
      <c r="CP55" s="96">
        <v>0</v>
      </c>
      <c r="CQ55" s="96">
        <v>0</v>
      </c>
      <c r="CR55" s="96">
        <v>0</v>
      </c>
      <c r="CS55" s="96">
        <v>0</v>
      </c>
      <c r="CT55" s="96">
        <v>0</v>
      </c>
      <c r="CU55" s="96">
        <v>0</v>
      </c>
      <c r="CV55" s="96">
        <v>0</v>
      </c>
      <c r="CW55" s="96">
        <v>0</v>
      </c>
      <c r="CX55" s="96">
        <v>0</v>
      </c>
      <c r="CY55" s="96">
        <v>0</v>
      </c>
      <c r="CZ55" s="96">
        <v>0</v>
      </c>
      <c r="DA55" s="96">
        <v>0</v>
      </c>
      <c r="DB55" s="96">
        <v>0</v>
      </c>
      <c r="DC55" s="96">
        <v>0</v>
      </c>
      <c r="DD55" s="96">
        <v>0</v>
      </c>
      <c r="DE55" s="96">
        <v>0</v>
      </c>
      <c r="DF55" s="96">
        <v>0</v>
      </c>
      <c r="DG55" s="96">
        <v>0</v>
      </c>
      <c r="DH55" s="96">
        <v>0</v>
      </c>
      <c r="DI55" s="96">
        <v>0</v>
      </c>
      <c r="DJ55" s="96">
        <v>0</v>
      </c>
      <c r="DK55" s="96">
        <v>0</v>
      </c>
      <c r="DL55" s="96">
        <v>0</v>
      </c>
      <c r="DM55" s="96">
        <v>0</v>
      </c>
      <c r="DN55" s="96">
        <v>0</v>
      </c>
      <c r="DO55" s="96">
        <v>0</v>
      </c>
      <c r="DP55" s="96">
        <v>0</v>
      </c>
      <c r="DQ55" s="96">
        <v>0</v>
      </c>
      <c r="DR55" s="96">
        <v>0</v>
      </c>
      <c r="DS55" s="96">
        <v>0</v>
      </c>
      <c r="DT55" s="96">
        <v>0</v>
      </c>
      <c r="DU55" s="96">
        <v>0</v>
      </c>
      <c r="DV55" s="96">
        <v>0</v>
      </c>
      <c r="DW55" s="96">
        <v>0</v>
      </c>
      <c r="DX55" s="96">
        <v>0</v>
      </c>
      <c r="DY55" s="96">
        <v>0</v>
      </c>
      <c r="DZ55" s="96">
        <v>0</v>
      </c>
      <c r="EA55" s="96">
        <v>0</v>
      </c>
      <c r="EB55" s="96">
        <v>0</v>
      </c>
      <c r="EC55" s="96">
        <v>0</v>
      </c>
      <c r="ED55" s="96">
        <v>0</v>
      </c>
      <c r="EE55" s="96">
        <v>0</v>
      </c>
      <c r="EF55" s="96">
        <v>0</v>
      </c>
      <c r="EG55" s="96">
        <v>0</v>
      </c>
      <c r="EH55" s="96">
        <v>0</v>
      </c>
      <c r="EI55" s="96">
        <v>0</v>
      </c>
      <c r="EJ55" s="96">
        <v>0</v>
      </c>
      <c r="EK55" s="96">
        <v>0</v>
      </c>
      <c r="EL55" s="96">
        <v>0</v>
      </c>
      <c r="EM55" s="96">
        <v>0</v>
      </c>
      <c r="EN55" s="96">
        <v>0</v>
      </c>
      <c r="EO55" s="96">
        <v>0</v>
      </c>
      <c r="EP55" s="96">
        <v>0</v>
      </c>
      <c r="EQ55" s="96">
        <v>0</v>
      </c>
      <c r="ER55" s="96">
        <v>0</v>
      </c>
      <c r="ES55" s="96">
        <v>0</v>
      </c>
      <c r="ET55" s="96">
        <v>0</v>
      </c>
      <c r="EU55" s="96">
        <v>0</v>
      </c>
      <c r="EV55" s="96">
        <v>0</v>
      </c>
      <c r="EW55" s="96">
        <v>0</v>
      </c>
      <c r="EX55" s="96">
        <v>0</v>
      </c>
      <c r="EY55" s="96">
        <v>0</v>
      </c>
      <c r="EZ55" s="96">
        <v>0</v>
      </c>
      <c r="FA55" s="96">
        <v>0</v>
      </c>
      <c r="FB55" s="96">
        <v>0</v>
      </c>
      <c r="FC55" s="96">
        <v>0</v>
      </c>
      <c r="FD55" s="96">
        <v>0</v>
      </c>
      <c r="FE55" s="96">
        <v>0</v>
      </c>
      <c r="FF55" s="96">
        <v>0</v>
      </c>
      <c r="FG55" s="96">
        <v>0</v>
      </c>
      <c r="FH55" s="96">
        <v>0</v>
      </c>
      <c r="FI55" s="96">
        <v>0</v>
      </c>
      <c r="FJ55" s="96">
        <v>0</v>
      </c>
      <c r="FK55" s="96">
        <v>0</v>
      </c>
      <c r="FL55" s="96">
        <v>0</v>
      </c>
      <c r="FM55" s="96">
        <v>0</v>
      </c>
      <c r="FN55" s="96">
        <v>0</v>
      </c>
      <c r="FO55" s="96">
        <v>0</v>
      </c>
      <c r="FP55" s="96">
        <v>0</v>
      </c>
      <c r="FQ55" s="96">
        <v>0</v>
      </c>
      <c r="FR55" s="96">
        <v>0</v>
      </c>
      <c r="FS55" s="96">
        <v>0</v>
      </c>
      <c r="FT55" s="96">
        <v>0</v>
      </c>
      <c r="FU55" s="96">
        <v>0</v>
      </c>
      <c r="FV55" s="96">
        <v>0</v>
      </c>
      <c r="FW55" s="96">
        <v>0</v>
      </c>
      <c r="FX55" s="96">
        <v>0</v>
      </c>
      <c r="FY55" s="96">
        <v>0</v>
      </c>
      <c r="FZ55" s="96">
        <v>0</v>
      </c>
      <c r="GA55" s="96">
        <v>0</v>
      </c>
      <c r="GB55" s="96">
        <v>0</v>
      </c>
      <c r="GC55" s="96">
        <v>0</v>
      </c>
      <c r="GD55" s="96">
        <v>0</v>
      </c>
      <c r="GE55" s="96">
        <v>0</v>
      </c>
      <c r="GF55" s="96">
        <v>0</v>
      </c>
      <c r="GG55" s="96">
        <v>0</v>
      </c>
      <c r="GH55" s="96">
        <v>0</v>
      </c>
      <c r="GI55" s="87">
        <v>135630</v>
      </c>
      <c r="GJ55" s="81"/>
      <c r="GK55" s="81"/>
    </row>
    <row r="56" spans="1:193">
      <c r="A56" s="87">
        <v>135921</v>
      </c>
      <c r="B56" s="87">
        <f>_xlfn.XLOOKUP(A56,[9]Planilha1!$L:$L,[9]Planilha1!$B:$B,,0)</f>
        <v>6492</v>
      </c>
      <c r="C56" s="87" t="s">
        <v>306</v>
      </c>
      <c r="D56" s="87" t="s">
        <v>307</v>
      </c>
      <c r="E56" s="91">
        <v>0</v>
      </c>
      <c r="F56" s="87" t="s">
        <v>159</v>
      </c>
      <c r="G56" s="87" t="s">
        <v>160</v>
      </c>
      <c r="H56" s="95" t="str">
        <f>VLOOKUP(B56,Elegibilidade!A:I,9,0)</f>
        <v>Elegível</v>
      </c>
      <c r="I56" s="92">
        <v>32</v>
      </c>
      <c r="J56" s="88">
        <v>0</v>
      </c>
      <c r="K56" s="88">
        <f>SUM(T56:GH56)</f>
        <v>263074.24000000017</v>
      </c>
      <c r="L56" s="88">
        <f t="shared" si="5"/>
        <v>263074.24000000017</v>
      </c>
      <c r="M56" s="87" t="s">
        <v>162</v>
      </c>
      <c r="N56" s="88">
        <f>VLOOKUP(M56,Base!A:B,2,0)*L56</f>
        <v>263074.24000000017</v>
      </c>
      <c r="O56" s="88">
        <f t="shared" si="6"/>
        <v>225971.33890413199</v>
      </c>
      <c r="P56" s="88">
        <f>Vendas!$J$1</f>
        <v>880.37366341237282</v>
      </c>
      <c r="Q56" s="137">
        <f>VLOOKUP(A56,[10]FluxoFuturo!$A:$Q,17,0)</f>
        <v>360</v>
      </c>
      <c r="R56" s="88">
        <f t="shared" si="7"/>
        <v>316934.51882845419</v>
      </c>
      <c r="S56" s="93">
        <f t="shared" si="8"/>
        <v>0.71299061944856357</v>
      </c>
      <c r="T56" s="96">
        <v>8221.07</v>
      </c>
      <c r="U56" s="96">
        <v>8221.07</v>
      </c>
      <c r="V56" s="96">
        <v>8221.07</v>
      </c>
      <c r="W56" s="96">
        <v>8221.07</v>
      </c>
      <c r="X56" s="96">
        <v>8221.07</v>
      </c>
      <c r="Y56" s="96">
        <v>8221.07</v>
      </c>
      <c r="Z56" s="96">
        <v>8221.07</v>
      </c>
      <c r="AA56" s="96">
        <v>8221.07</v>
      </c>
      <c r="AB56" s="96">
        <v>8221.07</v>
      </c>
      <c r="AC56" s="96">
        <v>8221.07</v>
      </c>
      <c r="AD56" s="96">
        <v>8221.07</v>
      </c>
      <c r="AE56" s="96">
        <v>8221.07</v>
      </c>
      <c r="AF56" s="96">
        <v>8221.07</v>
      </c>
      <c r="AG56" s="96">
        <v>8221.07</v>
      </c>
      <c r="AH56" s="96">
        <v>8221.07</v>
      </c>
      <c r="AI56" s="96">
        <v>8221.07</v>
      </c>
      <c r="AJ56" s="96">
        <v>8221.07</v>
      </c>
      <c r="AK56" s="96">
        <v>8221.07</v>
      </c>
      <c r="AL56" s="96">
        <v>8221.07</v>
      </c>
      <c r="AM56" s="96">
        <v>8221.07</v>
      </c>
      <c r="AN56" s="96">
        <v>8221.07</v>
      </c>
      <c r="AO56" s="96">
        <v>8221.07</v>
      </c>
      <c r="AP56" s="96">
        <v>8221.07</v>
      </c>
      <c r="AQ56" s="96">
        <v>8221.07</v>
      </c>
      <c r="AR56" s="96">
        <v>8221.07</v>
      </c>
      <c r="AS56" s="96">
        <v>8221.07</v>
      </c>
      <c r="AT56" s="96">
        <v>8221.07</v>
      </c>
      <c r="AU56" s="96">
        <v>8221.07</v>
      </c>
      <c r="AV56" s="96">
        <v>8221.07</v>
      </c>
      <c r="AW56" s="96">
        <v>8221.07</v>
      </c>
      <c r="AX56" s="96">
        <v>8221.07</v>
      </c>
      <c r="AY56" s="96">
        <v>8221.07</v>
      </c>
      <c r="AZ56" s="96">
        <v>0</v>
      </c>
      <c r="BA56" s="96">
        <v>0</v>
      </c>
      <c r="BB56" s="96">
        <v>0</v>
      </c>
      <c r="BC56" s="96">
        <v>0</v>
      </c>
      <c r="BD56" s="96">
        <v>0</v>
      </c>
      <c r="BE56" s="96">
        <v>0</v>
      </c>
      <c r="BF56" s="96">
        <v>0</v>
      </c>
      <c r="BG56" s="96">
        <v>0</v>
      </c>
      <c r="BH56" s="96">
        <v>0</v>
      </c>
      <c r="BI56" s="96">
        <v>0</v>
      </c>
      <c r="BJ56" s="96">
        <v>0</v>
      </c>
      <c r="BK56" s="96">
        <v>0</v>
      </c>
      <c r="BL56" s="96">
        <v>0</v>
      </c>
      <c r="BM56" s="96">
        <v>0</v>
      </c>
      <c r="BN56" s="96">
        <v>0</v>
      </c>
      <c r="BO56" s="96">
        <v>0</v>
      </c>
      <c r="BP56" s="96">
        <v>0</v>
      </c>
      <c r="BQ56" s="96">
        <v>0</v>
      </c>
      <c r="BR56" s="96">
        <v>0</v>
      </c>
      <c r="BS56" s="96">
        <v>0</v>
      </c>
      <c r="BT56" s="96">
        <v>0</v>
      </c>
      <c r="BU56" s="96">
        <v>0</v>
      </c>
      <c r="BV56" s="96">
        <v>0</v>
      </c>
      <c r="BW56" s="96">
        <v>0</v>
      </c>
      <c r="BX56" s="96">
        <v>0</v>
      </c>
      <c r="BY56" s="96">
        <v>0</v>
      </c>
      <c r="BZ56" s="96">
        <v>0</v>
      </c>
      <c r="CA56" s="96">
        <v>0</v>
      </c>
      <c r="CB56" s="96">
        <v>0</v>
      </c>
      <c r="CC56" s="96">
        <v>0</v>
      </c>
      <c r="CD56" s="96">
        <v>0</v>
      </c>
      <c r="CE56" s="96">
        <v>0</v>
      </c>
      <c r="CF56" s="96">
        <v>0</v>
      </c>
      <c r="CG56" s="96">
        <v>0</v>
      </c>
      <c r="CH56" s="96">
        <v>0</v>
      </c>
      <c r="CI56" s="96">
        <v>0</v>
      </c>
      <c r="CJ56" s="96">
        <v>0</v>
      </c>
      <c r="CK56" s="96">
        <v>0</v>
      </c>
      <c r="CL56" s="96">
        <v>0</v>
      </c>
      <c r="CM56" s="96">
        <v>0</v>
      </c>
      <c r="CN56" s="96">
        <v>0</v>
      </c>
      <c r="CO56" s="96">
        <v>0</v>
      </c>
      <c r="CP56" s="96">
        <v>0</v>
      </c>
      <c r="CQ56" s="96">
        <v>0</v>
      </c>
      <c r="CR56" s="96">
        <v>0</v>
      </c>
      <c r="CS56" s="96">
        <v>0</v>
      </c>
      <c r="CT56" s="96">
        <v>0</v>
      </c>
      <c r="CU56" s="96">
        <v>0</v>
      </c>
      <c r="CV56" s="96">
        <v>0</v>
      </c>
      <c r="CW56" s="96">
        <v>0</v>
      </c>
      <c r="CX56" s="96">
        <v>0</v>
      </c>
      <c r="CY56" s="96">
        <v>0</v>
      </c>
      <c r="CZ56" s="96">
        <v>0</v>
      </c>
      <c r="DA56" s="96">
        <v>0</v>
      </c>
      <c r="DB56" s="96">
        <v>0</v>
      </c>
      <c r="DC56" s="96">
        <v>0</v>
      </c>
      <c r="DD56" s="96">
        <v>0</v>
      </c>
      <c r="DE56" s="96">
        <v>0</v>
      </c>
      <c r="DF56" s="96">
        <v>0</v>
      </c>
      <c r="DG56" s="96">
        <v>0</v>
      </c>
      <c r="DH56" s="96">
        <v>0</v>
      </c>
      <c r="DI56" s="96">
        <v>0</v>
      </c>
      <c r="DJ56" s="96">
        <v>0</v>
      </c>
      <c r="DK56" s="96">
        <v>0</v>
      </c>
      <c r="DL56" s="96">
        <v>0</v>
      </c>
      <c r="DM56" s="96">
        <v>0</v>
      </c>
      <c r="DN56" s="96">
        <v>0</v>
      </c>
      <c r="DO56" s="96">
        <v>0</v>
      </c>
      <c r="DP56" s="96">
        <v>0</v>
      </c>
      <c r="DQ56" s="96">
        <v>0</v>
      </c>
      <c r="DR56" s="96">
        <v>0</v>
      </c>
      <c r="DS56" s="96">
        <v>0</v>
      </c>
      <c r="DT56" s="96">
        <v>0</v>
      </c>
      <c r="DU56" s="96">
        <v>0</v>
      </c>
      <c r="DV56" s="96">
        <v>0</v>
      </c>
      <c r="DW56" s="96">
        <v>0</v>
      </c>
      <c r="DX56" s="96">
        <v>0</v>
      </c>
      <c r="DY56" s="96">
        <v>0</v>
      </c>
      <c r="DZ56" s="96">
        <v>0</v>
      </c>
      <c r="EA56" s="96">
        <v>0</v>
      </c>
      <c r="EB56" s="96">
        <v>0</v>
      </c>
      <c r="EC56" s="96">
        <v>0</v>
      </c>
      <c r="ED56" s="96">
        <v>0</v>
      </c>
      <c r="EE56" s="96">
        <v>0</v>
      </c>
      <c r="EF56" s="96">
        <v>0</v>
      </c>
      <c r="EG56" s="96">
        <v>0</v>
      </c>
      <c r="EH56" s="96">
        <v>0</v>
      </c>
      <c r="EI56" s="96">
        <v>0</v>
      </c>
      <c r="EJ56" s="96">
        <v>0</v>
      </c>
      <c r="EK56" s="96">
        <v>0</v>
      </c>
      <c r="EL56" s="96">
        <v>0</v>
      </c>
      <c r="EM56" s="96">
        <v>0</v>
      </c>
      <c r="EN56" s="96">
        <v>0</v>
      </c>
      <c r="EO56" s="96">
        <v>0</v>
      </c>
      <c r="EP56" s="96">
        <v>0</v>
      </c>
      <c r="EQ56" s="96">
        <v>0</v>
      </c>
      <c r="ER56" s="96">
        <v>0</v>
      </c>
      <c r="ES56" s="96">
        <v>0</v>
      </c>
      <c r="ET56" s="96">
        <v>0</v>
      </c>
      <c r="EU56" s="96">
        <v>0</v>
      </c>
      <c r="EV56" s="96">
        <v>0</v>
      </c>
      <c r="EW56" s="96">
        <v>0</v>
      </c>
      <c r="EX56" s="96">
        <v>0</v>
      </c>
      <c r="EY56" s="96">
        <v>0</v>
      </c>
      <c r="EZ56" s="96">
        <v>0</v>
      </c>
      <c r="FA56" s="96">
        <v>0</v>
      </c>
      <c r="FB56" s="96">
        <v>0</v>
      </c>
      <c r="FC56" s="96">
        <v>0</v>
      </c>
      <c r="FD56" s="96">
        <v>0</v>
      </c>
      <c r="FE56" s="96">
        <v>0</v>
      </c>
      <c r="FF56" s="96">
        <v>0</v>
      </c>
      <c r="FG56" s="96">
        <v>0</v>
      </c>
      <c r="FH56" s="96">
        <v>0</v>
      </c>
      <c r="FI56" s="96">
        <v>0</v>
      </c>
      <c r="FJ56" s="96">
        <v>0</v>
      </c>
      <c r="FK56" s="96">
        <v>0</v>
      </c>
      <c r="FL56" s="96">
        <v>0</v>
      </c>
      <c r="FM56" s="96">
        <v>0</v>
      </c>
      <c r="FN56" s="96">
        <v>0</v>
      </c>
      <c r="FO56" s="96">
        <v>0</v>
      </c>
      <c r="FP56" s="96">
        <v>0</v>
      </c>
      <c r="FQ56" s="96">
        <v>0</v>
      </c>
      <c r="FR56" s="96">
        <v>0</v>
      </c>
      <c r="FS56" s="96">
        <v>0</v>
      </c>
      <c r="FT56" s="96">
        <v>0</v>
      </c>
      <c r="FU56" s="96">
        <v>0</v>
      </c>
      <c r="FV56" s="96">
        <v>0</v>
      </c>
      <c r="FW56" s="96">
        <v>0</v>
      </c>
      <c r="FX56" s="96">
        <v>0</v>
      </c>
      <c r="FY56" s="96">
        <v>0</v>
      </c>
      <c r="FZ56" s="96">
        <v>0</v>
      </c>
      <c r="GA56" s="96">
        <v>0</v>
      </c>
      <c r="GB56" s="96">
        <v>0</v>
      </c>
      <c r="GC56" s="96">
        <v>0</v>
      </c>
      <c r="GD56" s="96">
        <v>0</v>
      </c>
      <c r="GE56" s="96">
        <v>0</v>
      </c>
      <c r="GF56" s="96">
        <v>0</v>
      </c>
      <c r="GG56" s="96">
        <v>0</v>
      </c>
      <c r="GH56" s="96">
        <v>0</v>
      </c>
      <c r="GI56" s="87">
        <v>135921</v>
      </c>
      <c r="GJ56" s="81"/>
      <c r="GK56" s="81"/>
    </row>
    <row r="57" spans="1:193">
      <c r="A57" s="87">
        <v>135678</v>
      </c>
      <c r="B57" s="87">
        <f>_xlfn.XLOOKUP(A57,[9]Planilha1!$L:$L,[9]Planilha1!$B:$B,,0)</f>
        <v>6373</v>
      </c>
      <c r="C57" s="87" t="s">
        <v>232</v>
      </c>
      <c r="D57" s="87" t="s">
        <v>233</v>
      </c>
      <c r="E57" s="91">
        <v>0.1003</v>
      </c>
      <c r="F57" s="87" t="s">
        <v>159</v>
      </c>
      <c r="G57" s="87" t="s">
        <v>160</v>
      </c>
      <c r="H57" s="95" t="str">
        <f>VLOOKUP(B57,Elegibilidade!A:I,9,0)</f>
        <v>Elegível</v>
      </c>
      <c r="I57" s="92">
        <v>85</v>
      </c>
      <c r="J57" s="88">
        <v>0</v>
      </c>
      <c r="K57" s="88">
        <f>NPV(0.8%,T57:GH57)</f>
        <v>261143.13589288594</v>
      </c>
      <c r="L57" s="88">
        <f t="shared" si="5"/>
        <v>261143.13589288594</v>
      </c>
      <c r="M57" s="87" t="s">
        <v>162</v>
      </c>
      <c r="N57" s="88">
        <f>VLOOKUP(M57,Base!A:B,2,0)*L57</f>
        <v>261143.13589288594</v>
      </c>
      <c r="O57" s="88">
        <f t="shared" si="6"/>
        <v>246970.91401613044</v>
      </c>
      <c r="P57" s="88">
        <f>Vendas!$J$1</f>
        <v>880.37366341237282</v>
      </c>
      <c r="Q57" s="137">
        <f>VLOOKUP(A57,[10]FluxoFuturo!$A:$Q,17,0)</f>
        <v>360</v>
      </c>
      <c r="R57" s="88">
        <f t="shared" si="7"/>
        <v>316934.51882845419</v>
      </c>
      <c r="S57" s="93">
        <f t="shared" si="8"/>
        <v>0.77924902257114925</v>
      </c>
      <c r="T57" s="96">
        <v>4246.1400000000003</v>
      </c>
      <c r="U57" s="96">
        <v>4246.1400000000003</v>
      </c>
      <c r="V57" s="96">
        <v>4246.1400000000003</v>
      </c>
      <c r="W57" s="96">
        <v>4246.1400000000003</v>
      </c>
      <c r="X57" s="96">
        <v>4246.1400000000003</v>
      </c>
      <c r="Y57" s="96">
        <v>4246.1400000000003</v>
      </c>
      <c r="Z57" s="96">
        <v>4246.1400000000003</v>
      </c>
      <c r="AA57" s="96">
        <v>4246.1400000000003</v>
      </c>
      <c r="AB57" s="96">
        <v>4246.1400000000003</v>
      </c>
      <c r="AC57" s="96">
        <v>4246.1400000000003</v>
      </c>
      <c r="AD57" s="96">
        <v>4246.1400000000003</v>
      </c>
      <c r="AE57" s="96">
        <v>4246.1400000000003</v>
      </c>
      <c r="AF57" s="96">
        <v>4246.1400000000003</v>
      </c>
      <c r="AG57" s="96">
        <v>4246.1400000000003</v>
      </c>
      <c r="AH57" s="96">
        <v>4246.1400000000003</v>
      </c>
      <c r="AI57" s="96">
        <v>4246.1400000000003</v>
      </c>
      <c r="AJ57" s="96">
        <v>4246.1400000000003</v>
      </c>
      <c r="AK57" s="96">
        <v>4246.1400000000003</v>
      </c>
      <c r="AL57" s="96">
        <v>4246.1400000000003</v>
      </c>
      <c r="AM57" s="96">
        <v>4246.1400000000003</v>
      </c>
      <c r="AN57" s="96">
        <v>4246.1400000000003</v>
      </c>
      <c r="AO57" s="96">
        <v>4246.1400000000003</v>
      </c>
      <c r="AP57" s="96">
        <v>4246.1400000000003</v>
      </c>
      <c r="AQ57" s="96">
        <v>4246.1400000000003</v>
      </c>
      <c r="AR57" s="96">
        <v>4246.1400000000003</v>
      </c>
      <c r="AS57" s="96">
        <v>4246.1400000000003</v>
      </c>
      <c r="AT57" s="96">
        <v>4246.1400000000003</v>
      </c>
      <c r="AU57" s="96">
        <v>4246.1400000000003</v>
      </c>
      <c r="AV57" s="96">
        <v>4246.1400000000003</v>
      </c>
      <c r="AW57" s="96">
        <v>4246.1400000000003</v>
      </c>
      <c r="AX57" s="96">
        <v>4246.1400000000003</v>
      </c>
      <c r="AY57" s="96">
        <v>4246.1400000000003</v>
      </c>
      <c r="AZ57" s="96">
        <v>4246.1400000000003</v>
      </c>
      <c r="BA57" s="96">
        <v>4246.1400000000003</v>
      </c>
      <c r="BB57" s="96">
        <v>4246.1400000000003</v>
      </c>
      <c r="BC57" s="96">
        <v>4246.1400000000003</v>
      </c>
      <c r="BD57" s="96">
        <v>4246.1400000000003</v>
      </c>
      <c r="BE57" s="96">
        <v>4246.1400000000003</v>
      </c>
      <c r="BF57" s="96">
        <v>4246.1400000000003</v>
      </c>
      <c r="BG57" s="96">
        <v>4246.1400000000003</v>
      </c>
      <c r="BH57" s="96">
        <v>4246.1400000000003</v>
      </c>
      <c r="BI57" s="96">
        <v>4246.1400000000003</v>
      </c>
      <c r="BJ57" s="96">
        <v>4246.1400000000003</v>
      </c>
      <c r="BK57" s="96">
        <v>4246.1400000000003</v>
      </c>
      <c r="BL57" s="96">
        <v>4246.1400000000003</v>
      </c>
      <c r="BM57" s="96">
        <v>4246.1400000000003</v>
      </c>
      <c r="BN57" s="96">
        <v>4246.1400000000003</v>
      </c>
      <c r="BO57" s="96">
        <v>4246.1400000000003</v>
      </c>
      <c r="BP57" s="96">
        <v>4246.1400000000003</v>
      </c>
      <c r="BQ57" s="96">
        <v>4246.1400000000003</v>
      </c>
      <c r="BR57" s="96">
        <v>4246.1400000000003</v>
      </c>
      <c r="BS57" s="96">
        <v>4246.1400000000003</v>
      </c>
      <c r="BT57" s="96">
        <v>4246.1400000000003</v>
      </c>
      <c r="BU57" s="96">
        <v>4246.1400000000003</v>
      </c>
      <c r="BV57" s="96">
        <v>4246.1400000000003</v>
      </c>
      <c r="BW57" s="96">
        <v>4246.1400000000003</v>
      </c>
      <c r="BX57" s="96">
        <v>4246.1400000000003</v>
      </c>
      <c r="BY57" s="96">
        <v>4246.1400000000003</v>
      </c>
      <c r="BZ57" s="96">
        <v>4246.1400000000003</v>
      </c>
      <c r="CA57" s="96">
        <v>4246.1400000000003</v>
      </c>
      <c r="CB57" s="96">
        <v>4246.1400000000003</v>
      </c>
      <c r="CC57" s="96">
        <v>4246.1400000000003</v>
      </c>
      <c r="CD57" s="96">
        <v>4246.1400000000003</v>
      </c>
      <c r="CE57" s="96">
        <v>4246.1400000000003</v>
      </c>
      <c r="CF57" s="96">
        <v>4246.1400000000003</v>
      </c>
      <c r="CG57" s="96">
        <v>4246.1400000000003</v>
      </c>
      <c r="CH57" s="96">
        <v>4246.1400000000003</v>
      </c>
      <c r="CI57" s="96">
        <v>4246.1400000000003</v>
      </c>
      <c r="CJ57" s="96">
        <v>4246.1400000000003</v>
      </c>
      <c r="CK57" s="96">
        <v>4246.1400000000003</v>
      </c>
      <c r="CL57" s="96">
        <v>4246.1400000000003</v>
      </c>
      <c r="CM57" s="96">
        <v>4246.1400000000003</v>
      </c>
      <c r="CN57" s="96">
        <v>4246.1400000000003</v>
      </c>
      <c r="CO57" s="96">
        <v>4246.1400000000003</v>
      </c>
      <c r="CP57" s="96">
        <v>4246.1400000000003</v>
      </c>
      <c r="CQ57" s="96">
        <v>4246.1400000000003</v>
      </c>
      <c r="CR57" s="96">
        <v>4246.1400000000003</v>
      </c>
      <c r="CS57" s="96">
        <v>4246.1400000000003</v>
      </c>
      <c r="CT57" s="96">
        <v>4246.1400000000003</v>
      </c>
      <c r="CU57" s="96">
        <v>4246.1400000000003</v>
      </c>
      <c r="CV57" s="96">
        <v>4246.1400000000003</v>
      </c>
      <c r="CW57" s="96">
        <v>4246.1400000000003</v>
      </c>
      <c r="CX57" s="96">
        <v>4246.1400000000003</v>
      </c>
      <c r="CY57" s="96">
        <v>4246.1400000000003</v>
      </c>
      <c r="CZ57" s="96">
        <v>4246.09</v>
      </c>
      <c r="DA57" s="96">
        <v>0</v>
      </c>
      <c r="DB57" s="96">
        <v>0</v>
      </c>
      <c r="DC57" s="96">
        <v>0</v>
      </c>
      <c r="DD57" s="96">
        <v>0</v>
      </c>
      <c r="DE57" s="96">
        <v>0</v>
      </c>
      <c r="DF57" s="96">
        <v>0</v>
      </c>
      <c r="DG57" s="96">
        <v>0</v>
      </c>
      <c r="DH57" s="96">
        <v>0</v>
      </c>
      <c r="DI57" s="96">
        <v>0</v>
      </c>
      <c r="DJ57" s="96">
        <v>0</v>
      </c>
      <c r="DK57" s="96">
        <v>0</v>
      </c>
      <c r="DL57" s="96">
        <v>0</v>
      </c>
      <c r="DM57" s="96">
        <v>0</v>
      </c>
      <c r="DN57" s="96">
        <v>0</v>
      </c>
      <c r="DO57" s="96">
        <v>0</v>
      </c>
      <c r="DP57" s="96">
        <v>0</v>
      </c>
      <c r="DQ57" s="96">
        <v>0</v>
      </c>
      <c r="DR57" s="96">
        <v>0</v>
      </c>
      <c r="DS57" s="96">
        <v>0</v>
      </c>
      <c r="DT57" s="96">
        <v>0</v>
      </c>
      <c r="DU57" s="96">
        <v>0</v>
      </c>
      <c r="DV57" s="96">
        <v>0</v>
      </c>
      <c r="DW57" s="96">
        <v>0</v>
      </c>
      <c r="DX57" s="96">
        <v>0</v>
      </c>
      <c r="DY57" s="96">
        <v>0</v>
      </c>
      <c r="DZ57" s="96">
        <v>0</v>
      </c>
      <c r="EA57" s="96">
        <v>0</v>
      </c>
      <c r="EB57" s="96">
        <v>0</v>
      </c>
      <c r="EC57" s="96">
        <v>0</v>
      </c>
      <c r="ED57" s="96">
        <v>0</v>
      </c>
      <c r="EE57" s="96">
        <v>0</v>
      </c>
      <c r="EF57" s="96">
        <v>0</v>
      </c>
      <c r="EG57" s="96">
        <v>0</v>
      </c>
      <c r="EH57" s="96">
        <v>0</v>
      </c>
      <c r="EI57" s="96">
        <v>0</v>
      </c>
      <c r="EJ57" s="96">
        <v>0</v>
      </c>
      <c r="EK57" s="96">
        <v>0</v>
      </c>
      <c r="EL57" s="96">
        <v>0</v>
      </c>
      <c r="EM57" s="96">
        <v>0</v>
      </c>
      <c r="EN57" s="96">
        <v>0</v>
      </c>
      <c r="EO57" s="96">
        <v>0</v>
      </c>
      <c r="EP57" s="96">
        <v>0</v>
      </c>
      <c r="EQ57" s="96">
        <v>0</v>
      </c>
      <c r="ER57" s="96">
        <v>0</v>
      </c>
      <c r="ES57" s="96">
        <v>0</v>
      </c>
      <c r="ET57" s="96">
        <v>0</v>
      </c>
      <c r="EU57" s="96">
        <v>0</v>
      </c>
      <c r="EV57" s="96">
        <v>0</v>
      </c>
      <c r="EW57" s="96">
        <v>0</v>
      </c>
      <c r="EX57" s="96">
        <v>0</v>
      </c>
      <c r="EY57" s="96">
        <v>0</v>
      </c>
      <c r="EZ57" s="96">
        <v>0</v>
      </c>
      <c r="FA57" s="96">
        <v>0</v>
      </c>
      <c r="FB57" s="96">
        <v>0</v>
      </c>
      <c r="FC57" s="96">
        <v>0</v>
      </c>
      <c r="FD57" s="96">
        <v>0</v>
      </c>
      <c r="FE57" s="96">
        <v>0</v>
      </c>
      <c r="FF57" s="96">
        <v>0</v>
      </c>
      <c r="FG57" s="96">
        <v>0</v>
      </c>
      <c r="FH57" s="96">
        <v>0</v>
      </c>
      <c r="FI57" s="96">
        <v>0</v>
      </c>
      <c r="FJ57" s="96">
        <v>0</v>
      </c>
      <c r="FK57" s="96">
        <v>0</v>
      </c>
      <c r="FL57" s="96">
        <v>0</v>
      </c>
      <c r="FM57" s="96">
        <v>0</v>
      </c>
      <c r="FN57" s="96">
        <v>0</v>
      </c>
      <c r="FO57" s="96">
        <v>0</v>
      </c>
      <c r="FP57" s="96">
        <v>0</v>
      </c>
      <c r="FQ57" s="96">
        <v>0</v>
      </c>
      <c r="FR57" s="96">
        <v>0</v>
      </c>
      <c r="FS57" s="96">
        <v>0</v>
      </c>
      <c r="FT57" s="96">
        <v>0</v>
      </c>
      <c r="FU57" s="96">
        <v>0</v>
      </c>
      <c r="FV57" s="96">
        <v>0</v>
      </c>
      <c r="FW57" s="96">
        <v>0</v>
      </c>
      <c r="FX57" s="96">
        <v>0</v>
      </c>
      <c r="FY57" s="96">
        <v>0</v>
      </c>
      <c r="FZ57" s="96">
        <v>0</v>
      </c>
      <c r="GA57" s="96">
        <v>0</v>
      </c>
      <c r="GB57" s="96">
        <v>0</v>
      </c>
      <c r="GC57" s="96">
        <v>0</v>
      </c>
      <c r="GD57" s="96">
        <v>0</v>
      </c>
      <c r="GE57" s="96">
        <v>0</v>
      </c>
      <c r="GF57" s="96">
        <v>0</v>
      </c>
      <c r="GG57" s="96">
        <v>0</v>
      </c>
      <c r="GH57" s="96">
        <v>0</v>
      </c>
      <c r="GI57" s="87">
        <v>135678</v>
      </c>
      <c r="GJ57" s="81"/>
      <c r="GK57" s="81"/>
    </row>
    <row r="58" spans="1:193">
      <c r="A58" s="87">
        <v>135696</v>
      </c>
      <c r="B58" s="87">
        <f>_xlfn.XLOOKUP(A58,[9]Planilha1!$L:$L,[9]Planilha1!$B:$B,,0)</f>
        <v>6485</v>
      </c>
      <c r="C58" s="87" t="s">
        <v>246</v>
      </c>
      <c r="D58" s="87" t="s">
        <v>247</v>
      </c>
      <c r="E58" s="91">
        <v>0</v>
      </c>
      <c r="F58" s="87" t="s">
        <v>159</v>
      </c>
      <c r="G58" s="87" t="s">
        <v>160</v>
      </c>
      <c r="H58" s="95" t="str">
        <f>VLOOKUP(B58,Elegibilidade!A:I,9,0)</f>
        <v>Elegível</v>
      </c>
      <c r="I58" s="92">
        <v>31</v>
      </c>
      <c r="J58" s="88">
        <v>0</v>
      </c>
      <c r="K58" s="88">
        <f>SUM(T58:GH58)</f>
        <v>255847.03000000009</v>
      </c>
      <c r="L58" s="88">
        <f t="shared" si="5"/>
        <v>255847.03000000009</v>
      </c>
      <c r="M58" s="87" t="s">
        <v>162</v>
      </c>
      <c r="N58" s="88">
        <f>VLOOKUP(M58,Base!A:B,2,0)*L58</f>
        <v>255847.03000000009</v>
      </c>
      <c r="O58" s="88">
        <f t="shared" si="6"/>
        <v>220751.99443563545</v>
      </c>
      <c r="P58" s="88">
        <f>Vendas!$J$1</f>
        <v>880.37366341237282</v>
      </c>
      <c r="Q58" s="137">
        <f>VLOOKUP(A58,[10]FluxoFuturo!$A:$Q,17,0)</f>
        <v>360</v>
      </c>
      <c r="R58" s="88">
        <f t="shared" si="7"/>
        <v>316934.51882845419</v>
      </c>
      <c r="S58" s="93">
        <f t="shared" si="8"/>
        <v>0.69652240864025594</v>
      </c>
      <c r="T58" s="96">
        <v>8253.1299999999992</v>
      </c>
      <c r="U58" s="96">
        <v>8253.1299999999992</v>
      </c>
      <c r="V58" s="96">
        <v>8253.1299999999992</v>
      </c>
      <c r="W58" s="96">
        <v>8253.1299999999992</v>
      </c>
      <c r="X58" s="96">
        <v>8253.1299999999992</v>
      </c>
      <c r="Y58" s="96">
        <v>8253.1299999999992</v>
      </c>
      <c r="Z58" s="96">
        <v>8253.1299999999992</v>
      </c>
      <c r="AA58" s="96">
        <v>8253.1299999999992</v>
      </c>
      <c r="AB58" s="96">
        <v>8253.1299999999992</v>
      </c>
      <c r="AC58" s="96">
        <v>8253.1299999999992</v>
      </c>
      <c r="AD58" s="96">
        <v>8253.1299999999992</v>
      </c>
      <c r="AE58" s="96">
        <v>8253.1299999999992</v>
      </c>
      <c r="AF58" s="96">
        <v>8253.1299999999992</v>
      </c>
      <c r="AG58" s="96">
        <v>8253.1299999999992</v>
      </c>
      <c r="AH58" s="96">
        <v>8253.1299999999992</v>
      </c>
      <c r="AI58" s="96">
        <v>8253.1299999999992</v>
      </c>
      <c r="AJ58" s="96">
        <v>8253.1299999999992</v>
      </c>
      <c r="AK58" s="96">
        <v>8253.1299999999992</v>
      </c>
      <c r="AL58" s="96">
        <v>8253.1299999999992</v>
      </c>
      <c r="AM58" s="96">
        <v>8253.1299999999992</v>
      </c>
      <c r="AN58" s="96">
        <v>8253.1299999999992</v>
      </c>
      <c r="AO58" s="96">
        <v>8253.1299999999992</v>
      </c>
      <c r="AP58" s="96">
        <v>8253.1299999999992</v>
      </c>
      <c r="AQ58" s="96">
        <v>8253.1299999999992</v>
      </c>
      <c r="AR58" s="96">
        <v>8253.1299999999992</v>
      </c>
      <c r="AS58" s="96">
        <v>8253.1299999999992</v>
      </c>
      <c r="AT58" s="96">
        <v>8253.1299999999992</v>
      </c>
      <c r="AU58" s="96">
        <v>8253.1299999999992</v>
      </c>
      <c r="AV58" s="96">
        <v>8253.1299999999992</v>
      </c>
      <c r="AW58" s="96">
        <v>8253.1299999999992</v>
      </c>
      <c r="AX58" s="96">
        <v>8253.1299999999992</v>
      </c>
      <c r="AY58" s="96">
        <v>0</v>
      </c>
      <c r="AZ58" s="96">
        <v>0</v>
      </c>
      <c r="BA58" s="96">
        <v>0</v>
      </c>
      <c r="BB58" s="96">
        <v>0</v>
      </c>
      <c r="BC58" s="96">
        <v>0</v>
      </c>
      <c r="BD58" s="96">
        <v>0</v>
      </c>
      <c r="BE58" s="96">
        <v>0</v>
      </c>
      <c r="BF58" s="96">
        <v>0</v>
      </c>
      <c r="BG58" s="96">
        <v>0</v>
      </c>
      <c r="BH58" s="96">
        <v>0</v>
      </c>
      <c r="BI58" s="96">
        <v>0</v>
      </c>
      <c r="BJ58" s="96">
        <v>0</v>
      </c>
      <c r="BK58" s="96">
        <v>0</v>
      </c>
      <c r="BL58" s="96">
        <v>0</v>
      </c>
      <c r="BM58" s="96">
        <v>0</v>
      </c>
      <c r="BN58" s="96">
        <v>0</v>
      </c>
      <c r="BO58" s="96">
        <v>0</v>
      </c>
      <c r="BP58" s="96">
        <v>0</v>
      </c>
      <c r="BQ58" s="96">
        <v>0</v>
      </c>
      <c r="BR58" s="96">
        <v>0</v>
      </c>
      <c r="BS58" s="96">
        <v>0</v>
      </c>
      <c r="BT58" s="96">
        <v>0</v>
      </c>
      <c r="BU58" s="96">
        <v>0</v>
      </c>
      <c r="BV58" s="96">
        <v>0</v>
      </c>
      <c r="BW58" s="96">
        <v>0</v>
      </c>
      <c r="BX58" s="96">
        <v>0</v>
      </c>
      <c r="BY58" s="96">
        <v>0</v>
      </c>
      <c r="BZ58" s="96">
        <v>0</v>
      </c>
      <c r="CA58" s="96">
        <v>0</v>
      </c>
      <c r="CB58" s="96">
        <v>0</v>
      </c>
      <c r="CC58" s="96">
        <v>0</v>
      </c>
      <c r="CD58" s="96">
        <v>0</v>
      </c>
      <c r="CE58" s="96">
        <v>0</v>
      </c>
      <c r="CF58" s="96">
        <v>0</v>
      </c>
      <c r="CG58" s="96">
        <v>0</v>
      </c>
      <c r="CH58" s="96">
        <v>0</v>
      </c>
      <c r="CI58" s="96">
        <v>0</v>
      </c>
      <c r="CJ58" s="96">
        <v>0</v>
      </c>
      <c r="CK58" s="96">
        <v>0</v>
      </c>
      <c r="CL58" s="96">
        <v>0</v>
      </c>
      <c r="CM58" s="96">
        <v>0</v>
      </c>
      <c r="CN58" s="96">
        <v>0</v>
      </c>
      <c r="CO58" s="96">
        <v>0</v>
      </c>
      <c r="CP58" s="96">
        <v>0</v>
      </c>
      <c r="CQ58" s="96">
        <v>0</v>
      </c>
      <c r="CR58" s="96">
        <v>0</v>
      </c>
      <c r="CS58" s="96">
        <v>0</v>
      </c>
      <c r="CT58" s="96">
        <v>0</v>
      </c>
      <c r="CU58" s="96">
        <v>0</v>
      </c>
      <c r="CV58" s="96">
        <v>0</v>
      </c>
      <c r="CW58" s="96">
        <v>0</v>
      </c>
      <c r="CX58" s="96">
        <v>0</v>
      </c>
      <c r="CY58" s="96">
        <v>0</v>
      </c>
      <c r="CZ58" s="96">
        <v>0</v>
      </c>
      <c r="DA58" s="96">
        <v>0</v>
      </c>
      <c r="DB58" s="96">
        <v>0</v>
      </c>
      <c r="DC58" s="96">
        <v>0</v>
      </c>
      <c r="DD58" s="96">
        <v>0</v>
      </c>
      <c r="DE58" s="96">
        <v>0</v>
      </c>
      <c r="DF58" s="96">
        <v>0</v>
      </c>
      <c r="DG58" s="96">
        <v>0</v>
      </c>
      <c r="DH58" s="96">
        <v>0</v>
      </c>
      <c r="DI58" s="96">
        <v>0</v>
      </c>
      <c r="DJ58" s="96">
        <v>0</v>
      </c>
      <c r="DK58" s="96">
        <v>0</v>
      </c>
      <c r="DL58" s="96">
        <v>0</v>
      </c>
      <c r="DM58" s="96">
        <v>0</v>
      </c>
      <c r="DN58" s="96">
        <v>0</v>
      </c>
      <c r="DO58" s="96">
        <v>0</v>
      </c>
      <c r="DP58" s="96">
        <v>0</v>
      </c>
      <c r="DQ58" s="96">
        <v>0</v>
      </c>
      <c r="DR58" s="96">
        <v>0</v>
      </c>
      <c r="DS58" s="96">
        <v>0</v>
      </c>
      <c r="DT58" s="96">
        <v>0</v>
      </c>
      <c r="DU58" s="96">
        <v>0</v>
      </c>
      <c r="DV58" s="96">
        <v>0</v>
      </c>
      <c r="DW58" s="96">
        <v>0</v>
      </c>
      <c r="DX58" s="96">
        <v>0</v>
      </c>
      <c r="DY58" s="96">
        <v>0</v>
      </c>
      <c r="DZ58" s="96">
        <v>0</v>
      </c>
      <c r="EA58" s="96">
        <v>0</v>
      </c>
      <c r="EB58" s="96">
        <v>0</v>
      </c>
      <c r="EC58" s="96">
        <v>0</v>
      </c>
      <c r="ED58" s="96">
        <v>0</v>
      </c>
      <c r="EE58" s="96">
        <v>0</v>
      </c>
      <c r="EF58" s="96">
        <v>0</v>
      </c>
      <c r="EG58" s="96">
        <v>0</v>
      </c>
      <c r="EH58" s="96">
        <v>0</v>
      </c>
      <c r="EI58" s="96">
        <v>0</v>
      </c>
      <c r="EJ58" s="96">
        <v>0</v>
      </c>
      <c r="EK58" s="96">
        <v>0</v>
      </c>
      <c r="EL58" s="96">
        <v>0</v>
      </c>
      <c r="EM58" s="96">
        <v>0</v>
      </c>
      <c r="EN58" s="96">
        <v>0</v>
      </c>
      <c r="EO58" s="96">
        <v>0</v>
      </c>
      <c r="EP58" s="96">
        <v>0</v>
      </c>
      <c r="EQ58" s="96">
        <v>0</v>
      </c>
      <c r="ER58" s="96">
        <v>0</v>
      </c>
      <c r="ES58" s="96">
        <v>0</v>
      </c>
      <c r="ET58" s="96">
        <v>0</v>
      </c>
      <c r="EU58" s="96">
        <v>0</v>
      </c>
      <c r="EV58" s="96">
        <v>0</v>
      </c>
      <c r="EW58" s="96">
        <v>0</v>
      </c>
      <c r="EX58" s="96">
        <v>0</v>
      </c>
      <c r="EY58" s="96">
        <v>0</v>
      </c>
      <c r="EZ58" s="96">
        <v>0</v>
      </c>
      <c r="FA58" s="96">
        <v>0</v>
      </c>
      <c r="FB58" s="96">
        <v>0</v>
      </c>
      <c r="FC58" s="96">
        <v>0</v>
      </c>
      <c r="FD58" s="96">
        <v>0</v>
      </c>
      <c r="FE58" s="96">
        <v>0</v>
      </c>
      <c r="FF58" s="96">
        <v>0</v>
      </c>
      <c r="FG58" s="96">
        <v>0</v>
      </c>
      <c r="FH58" s="96">
        <v>0</v>
      </c>
      <c r="FI58" s="96">
        <v>0</v>
      </c>
      <c r="FJ58" s="96">
        <v>0</v>
      </c>
      <c r="FK58" s="96">
        <v>0</v>
      </c>
      <c r="FL58" s="96">
        <v>0</v>
      </c>
      <c r="FM58" s="96">
        <v>0</v>
      </c>
      <c r="FN58" s="96">
        <v>0</v>
      </c>
      <c r="FO58" s="96">
        <v>0</v>
      </c>
      <c r="FP58" s="96">
        <v>0</v>
      </c>
      <c r="FQ58" s="96">
        <v>0</v>
      </c>
      <c r="FR58" s="96">
        <v>0</v>
      </c>
      <c r="FS58" s="96">
        <v>0</v>
      </c>
      <c r="FT58" s="96">
        <v>0</v>
      </c>
      <c r="FU58" s="96">
        <v>0</v>
      </c>
      <c r="FV58" s="96">
        <v>0</v>
      </c>
      <c r="FW58" s="96">
        <v>0</v>
      </c>
      <c r="FX58" s="96">
        <v>0</v>
      </c>
      <c r="FY58" s="96">
        <v>0</v>
      </c>
      <c r="FZ58" s="96">
        <v>0</v>
      </c>
      <c r="GA58" s="96">
        <v>0</v>
      </c>
      <c r="GB58" s="96">
        <v>0</v>
      </c>
      <c r="GC58" s="96">
        <v>0</v>
      </c>
      <c r="GD58" s="96">
        <v>0</v>
      </c>
      <c r="GE58" s="96">
        <v>0</v>
      </c>
      <c r="GF58" s="96">
        <v>0</v>
      </c>
      <c r="GG58" s="96">
        <v>0</v>
      </c>
      <c r="GH58" s="96">
        <v>0</v>
      </c>
      <c r="GI58" s="87">
        <v>135696</v>
      </c>
      <c r="GJ58" s="81"/>
      <c r="GK58" s="81"/>
    </row>
    <row r="59" spans="1:193">
      <c r="A59" s="87">
        <v>135653</v>
      </c>
      <c r="B59" s="87">
        <f>_xlfn.XLOOKUP(A59,[9]Planilha1!$L:$L,[9]Planilha1!$B:$B,,0)</f>
        <v>6395</v>
      </c>
      <c r="C59" s="87" t="s">
        <v>264</v>
      </c>
      <c r="D59" s="87" t="s">
        <v>265</v>
      </c>
      <c r="E59" s="91">
        <v>0.1003</v>
      </c>
      <c r="F59" s="87" t="s">
        <v>159</v>
      </c>
      <c r="G59" s="87" t="s">
        <v>160</v>
      </c>
      <c r="H59" s="95" t="str">
        <f>VLOOKUP(B59,Elegibilidade!A:I,9,0)</f>
        <v>Elegível</v>
      </c>
      <c r="I59" s="92">
        <v>82</v>
      </c>
      <c r="J59" s="88">
        <v>0</v>
      </c>
      <c r="K59" s="88">
        <f>NPV(0.8%,T59:GH59)</f>
        <v>254155.96436164118</v>
      </c>
      <c r="L59" s="88">
        <f t="shared" si="5"/>
        <v>254155.96436164118</v>
      </c>
      <c r="M59" s="87" t="s">
        <v>162</v>
      </c>
      <c r="N59" s="88">
        <f>VLOOKUP(M59,Base!A:B,2,0)*L59</f>
        <v>254155.96436164118</v>
      </c>
      <c r="O59" s="88">
        <f t="shared" si="6"/>
        <v>240768.71141316419</v>
      </c>
      <c r="P59" s="88">
        <f>Vendas!$J$1</f>
        <v>880.37366341237282</v>
      </c>
      <c r="Q59" s="137">
        <f>VLOOKUP(A59,[10]FluxoFuturo!$A:$Q,17,0)</f>
        <v>393.5</v>
      </c>
      <c r="R59" s="88">
        <f t="shared" si="7"/>
        <v>346427.03655276872</v>
      </c>
      <c r="S59" s="93">
        <f t="shared" si="8"/>
        <v>0.69500554520515789</v>
      </c>
      <c r="T59" s="96">
        <v>4238.3999999999996</v>
      </c>
      <c r="U59" s="96">
        <v>4238.3999999999996</v>
      </c>
      <c r="V59" s="96">
        <v>4238.3999999999996</v>
      </c>
      <c r="W59" s="96">
        <v>4238.3999999999996</v>
      </c>
      <c r="X59" s="96">
        <v>4238.3999999999996</v>
      </c>
      <c r="Y59" s="96">
        <v>4238.3999999999996</v>
      </c>
      <c r="Z59" s="96">
        <v>4238.3999999999996</v>
      </c>
      <c r="AA59" s="96">
        <v>4238.3999999999996</v>
      </c>
      <c r="AB59" s="96">
        <v>4238.3999999999996</v>
      </c>
      <c r="AC59" s="96">
        <v>4238.3999999999996</v>
      </c>
      <c r="AD59" s="96">
        <v>4238.3999999999996</v>
      </c>
      <c r="AE59" s="96">
        <v>4238.3999999999996</v>
      </c>
      <c r="AF59" s="96">
        <v>4238.3999999999996</v>
      </c>
      <c r="AG59" s="96">
        <v>4238.3999999999996</v>
      </c>
      <c r="AH59" s="96">
        <v>4238.3999999999996</v>
      </c>
      <c r="AI59" s="96">
        <v>4238.3999999999996</v>
      </c>
      <c r="AJ59" s="96">
        <v>4238.3999999999996</v>
      </c>
      <c r="AK59" s="96">
        <v>4238.3999999999996</v>
      </c>
      <c r="AL59" s="96">
        <v>4238.3999999999996</v>
      </c>
      <c r="AM59" s="96">
        <v>4238.3999999999996</v>
      </c>
      <c r="AN59" s="96">
        <v>4238.3999999999996</v>
      </c>
      <c r="AO59" s="96">
        <v>4238.3999999999996</v>
      </c>
      <c r="AP59" s="96">
        <v>4238.3999999999996</v>
      </c>
      <c r="AQ59" s="96">
        <v>4238.3999999999996</v>
      </c>
      <c r="AR59" s="96">
        <v>4238.3999999999996</v>
      </c>
      <c r="AS59" s="96">
        <v>4238.3999999999996</v>
      </c>
      <c r="AT59" s="96">
        <v>4238.3999999999996</v>
      </c>
      <c r="AU59" s="96">
        <v>4238.3999999999996</v>
      </c>
      <c r="AV59" s="96">
        <v>4238.3999999999996</v>
      </c>
      <c r="AW59" s="96">
        <v>4238.3999999999996</v>
      </c>
      <c r="AX59" s="96">
        <v>4238.3999999999996</v>
      </c>
      <c r="AY59" s="96">
        <v>4238.3999999999996</v>
      </c>
      <c r="AZ59" s="96">
        <v>4238.3999999999996</v>
      </c>
      <c r="BA59" s="96">
        <v>4238.3999999999996</v>
      </c>
      <c r="BB59" s="96">
        <v>4238.3999999999996</v>
      </c>
      <c r="BC59" s="96">
        <v>4238.3999999999996</v>
      </c>
      <c r="BD59" s="96">
        <v>4238.3999999999996</v>
      </c>
      <c r="BE59" s="96">
        <v>4238.3999999999996</v>
      </c>
      <c r="BF59" s="96">
        <v>4238.3999999999996</v>
      </c>
      <c r="BG59" s="96">
        <v>4238.3999999999996</v>
      </c>
      <c r="BH59" s="96">
        <v>4238.3999999999996</v>
      </c>
      <c r="BI59" s="96">
        <v>4238.3999999999996</v>
      </c>
      <c r="BJ59" s="96">
        <v>4238.3999999999996</v>
      </c>
      <c r="BK59" s="96">
        <v>4238.3999999999996</v>
      </c>
      <c r="BL59" s="96">
        <v>4238.3999999999996</v>
      </c>
      <c r="BM59" s="96">
        <v>4238.3999999999996</v>
      </c>
      <c r="BN59" s="96">
        <v>4238.3999999999996</v>
      </c>
      <c r="BO59" s="96">
        <v>4238.3999999999996</v>
      </c>
      <c r="BP59" s="96">
        <v>4238.3999999999996</v>
      </c>
      <c r="BQ59" s="96">
        <v>4238.3999999999996</v>
      </c>
      <c r="BR59" s="96">
        <v>4238.3999999999996</v>
      </c>
      <c r="BS59" s="96">
        <v>4238.3999999999996</v>
      </c>
      <c r="BT59" s="96">
        <v>4238.3999999999996</v>
      </c>
      <c r="BU59" s="96">
        <v>4238.3999999999996</v>
      </c>
      <c r="BV59" s="96">
        <v>4238.3999999999996</v>
      </c>
      <c r="BW59" s="96">
        <v>4238.3999999999996</v>
      </c>
      <c r="BX59" s="96">
        <v>4238.3999999999996</v>
      </c>
      <c r="BY59" s="96">
        <v>4238.3999999999996</v>
      </c>
      <c r="BZ59" s="96">
        <v>4238.3999999999996</v>
      </c>
      <c r="CA59" s="96">
        <v>4238.3999999999996</v>
      </c>
      <c r="CB59" s="96">
        <v>4238.3999999999996</v>
      </c>
      <c r="CC59" s="96">
        <v>4238.3999999999996</v>
      </c>
      <c r="CD59" s="96">
        <v>4238.3999999999996</v>
      </c>
      <c r="CE59" s="96">
        <v>4238.3999999999996</v>
      </c>
      <c r="CF59" s="96">
        <v>4238.3999999999996</v>
      </c>
      <c r="CG59" s="96">
        <v>4238.3999999999996</v>
      </c>
      <c r="CH59" s="96">
        <v>4238.3999999999996</v>
      </c>
      <c r="CI59" s="96">
        <v>4238.3999999999996</v>
      </c>
      <c r="CJ59" s="96">
        <v>4238.3999999999996</v>
      </c>
      <c r="CK59" s="96">
        <v>4238.3999999999996</v>
      </c>
      <c r="CL59" s="96">
        <v>4238.3999999999996</v>
      </c>
      <c r="CM59" s="96">
        <v>4238.3999999999996</v>
      </c>
      <c r="CN59" s="96">
        <v>4238.3999999999996</v>
      </c>
      <c r="CO59" s="96">
        <v>4238.3999999999996</v>
      </c>
      <c r="CP59" s="96">
        <v>4238.3999999999996</v>
      </c>
      <c r="CQ59" s="96">
        <v>4238.3999999999996</v>
      </c>
      <c r="CR59" s="96">
        <v>4238.3999999999996</v>
      </c>
      <c r="CS59" s="96">
        <v>4238.3999999999996</v>
      </c>
      <c r="CT59" s="96">
        <v>4238.3999999999996</v>
      </c>
      <c r="CU59" s="96">
        <v>4238.3999999999996</v>
      </c>
      <c r="CV59" s="96">
        <v>4238.3999999999996</v>
      </c>
      <c r="CW59" s="96">
        <v>4238.0600000000004</v>
      </c>
      <c r="CX59" s="96">
        <v>0</v>
      </c>
      <c r="CY59" s="96">
        <v>0</v>
      </c>
      <c r="CZ59" s="96">
        <v>0</v>
      </c>
      <c r="DA59" s="96">
        <v>0</v>
      </c>
      <c r="DB59" s="96">
        <v>0</v>
      </c>
      <c r="DC59" s="96">
        <v>0</v>
      </c>
      <c r="DD59" s="96">
        <v>0</v>
      </c>
      <c r="DE59" s="96">
        <v>0</v>
      </c>
      <c r="DF59" s="96">
        <v>0</v>
      </c>
      <c r="DG59" s="96">
        <v>0</v>
      </c>
      <c r="DH59" s="96">
        <v>0</v>
      </c>
      <c r="DI59" s="96">
        <v>0</v>
      </c>
      <c r="DJ59" s="96">
        <v>0</v>
      </c>
      <c r="DK59" s="96">
        <v>0</v>
      </c>
      <c r="DL59" s="96">
        <v>0</v>
      </c>
      <c r="DM59" s="96">
        <v>0</v>
      </c>
      <c r="DN59" s="96">
        <v>0</v>
      </c>
      <c r="DO59" s="96">
        <v>0</v>
      </c>
      <c r="DP59" s="96">
        <v>0</v>
      </c>
      <c r="DQ59" s="96">
        <v>0</v>
      </c>
      <c r="DR59" s="96">
        <v>0</v>
      </c>
      <c r="DS59" s="96">
        <v>0</v>
      </c>
      <c r="DT59" s="96">
        <v>0</v>
      </c>
      <c r="DU59" s="96">
        <v>0</v>
      </c>
      <c r="DV59" s="96">
        <v>0</v>
      </c>
      <c r="DW59" s="96">
        <v>0</v>
      </c>
      <c r="DX59" s="96">
        <v>0</v>
      </c>
      <c r="DY59" s="96">
        <v>0</v>
      </c>
      <c r="DZ59" s="96">
        <v>0</v>
      </c>
      <c r="EA59" s="96">
        <v>0</v>
      </c>
      <c r="EB59" s="96">
        <v>0</v>
      </c>
      <c r="EC59" s="96">
        <v>0</v>
      </c>
      <c r="ED59" s="96">
        <v>0</v>
      </c>
      <c r="EE59" s="96">
        <v>0</v>
      </c>
      <c r="EF59" s="96">
        <v>0</v>
      </c>
      <c r="EG59" s="96">
        <v>0</v>
      </c>
      <c r="EH59" s="96">
        <v>0</v>
      </c>
      <c r="EI59" s="96">
        <v>0</v>
      </c>
      <c r="EJ59" s="96">
        <v>0</v>
      </c>
      <c r="EK59" s="96">
        <v>0</v>
      </c>
      <c r="EL59" s="96">
        <v>0</v>
      </c>
      <c r="EM59" s="96">
        <v>0</v>
      </c>
      <c r="EN59" s="96">
        <v>0</v>
      </c>
      <c r="EO59" s="96">
        <v>0</v>
      </c>
      <c r="EP59" s="96">
        <v>0</v>
      </c>
      <c r="EQ59" s="96">
        <v>0</v>
      </c>
      <c r="ER59" s="96">
        <v>0</v>
      </c>
      <c r="ES59" s="96">
        <v>0</v>
      </c>
      <c r="ET59" s="96">
        <v>0</v>
      </c>
      <c r="EU59" s="96">
        <v>0</v>
      </c>
      <c r="EV59" s="96">
        <v>0</v>
      </c>
      <c r="EW59" s="96">
        <v>0</v>
      </c>
      <c r="EX59" s="96">
        <v>0</v>
      </c>
      <c r="EY59" s="96">
        <v>0</v>
      </c>
      <c r="EZ59" s="96">
        <v>0</v>
      </c>
      <c r="FA59" s="96">
        <v>0</v>
      </c>
      <c r="FB59" s="96">
        <v>0</v>
      </c>
      <c r="FC59" s="96">
        <v>0</v>
      </c>
      <c r="FD59" s="96">
        <v>0</v>
      </c>
      <c r="FE59" s="96">
        <v>0</v>
      </c>
      <c r="FF59" s="96">
        <v>0</v>
      </c>
      <c r="FG59" s="96">
        <v>0</v>
      </c>
      <c r="FH59" s="96">
        <v>0</v>
      </c>
      <c r="FI59" s="96">
        <v>0</v>
      </c>
      <c r="FJ59" s="96">
        <v>0</v>
      </c>
      <c r="FK59" s="96">
        <v>0</v>
      </c>
      <c r="FL59" s="96">
        <v>0</v>
      </c>
      <c r="FM59" s="96">
        <v>0</v>
      </c>
      <c r="FN59" s="96">
        <v>0</v>
      </c>
      <c r="FO59" s="96">
        <v>0</v>
      </c>
      <c r="FP59" s="96">
        <v>0</v>
      </c>
      <c r="FQ59" s="96">
        <v>0</v>
      </c>
      <c r="FR59" s="96">
        <v>0</v>
      </c>
      <c r="FS59" s="96">
        <v>0</v>
      </c>
      <c r="FT59" s="96">
        <v>0</v>
      </c>
      <c r="FU59" s="96">
        <v>0</v>
      </c>
      <c r="FV59" s="96">
        <v>0</v>
      </c>
      <c r="FW59" s="96">
        <v>0</v>
      </c>
      <c r="FX59" s="96">
        <v>0</v>
      </c>
      <c r="FY59" s="96">
        <v>0</v>
      </c>
      <c r="FZ59" s="96">
        <v>0</v>
      </c>
      <c r="GA59" s="96">
        <v>0</v>
      </c>
      <c r="GB59" s="96">
        <v>0</v>
      </c>
      <c r="GC59" s="96">
        <v>0</v>
      </c>
      <c r="GD59" s="96">
        <v>0</v>
      </c>
      <c r="GE59" s="96">
        <v>0</v>
      </c>
      <c r="GF59" s="96">
        <v>0</v>
      </c>
      <c r="GG59" s="96">
        <v>0</v>
      </c>
      <c r="GH59" s="96">
        <v>0</v>
      </c>
      <c r="GI59" s="87">
        <v>135653</v>
      </c>
      <c r="GJ59" s="81"/>
      <c r="GK59" s="81"/>
    </row>
    <row r="60" spans="1:193">
      <c r="A60" s="87">
        <v>135697</v>
      </c>
      <c r="B60" s="87">
        <f>_xlfn.XLOOKUP(A60,[9]Planilha1!$L:$L,[9]Planilha1!$B:$B,,0)</f>
        <v>6484</v>
      </c>
      <c r="C60" s="87" t="s">
        <v>298</v>
      </c>
      <c r="D60" s="87" t="s">
        <v>299</v>
      </c>
      <c r="E60" s="91">
        <v>0</v>
      </c>
      <c r="F60" s="87" t="s">
        <v>159</v>
      </c>
      <c r="G60" s="87" t="s">
        <v>160</v>
      </c>
      <c r="H60" s="95" t="str">
        <f>VLOOKUP(B60,Elegibilidade!A:I,9,0)</f>
        <v>Elegível</v>
      </c>
      <c r="I60" s="92">
        <v>43</v>
      </c>
      <c r="J60" s="88">
        <v>0</v>
      </c>
      <c r="K60" s="88">
        <f>SUM(T60:GH60)</f>
        <v>251055.32000000024</v>
      </c>
      <c r="L60" s="88">
        <f t="shared" si="5"/>
        <v>251055.32000000024</v>
      </c>
      <c r="M60" s="87" t="s">
        <v>162</v>
      </c>
      <c r="N60" s="88">
        <f>VLOOKUP(M60,Base!A:B,2,0)*L60</f>
        <v>251055.32000000024</v>
      </c>
      <c r="O60" s="88">
        <f t="shared" si="6"/>
        <v>205100.85361671189</v>
      </c>
      <c r="P60" s="88">
        <f>Vendas!$J$1</f>
        <v>880.37366341237282</v>
      </c>
      <c r="Q60" s="137">
        <f>VLOOKUP(A60,[10]FluxoFuturo!$A:$Q,17,0)</f>
        <v>360</v>
      </c>
      <c r="R60" s="88">
        <f t="shared" si="7"/>
        <v>316934.51882845419</v>
      </c>
      <c r="S60" s="93">
        <f t="shared" si="8"/>
        <v>0.64713952388293161</v>
      </c>
      <c r="T60" s="96">
        <v>0</v>
      </c>
      <c r="U60" s="96">
        <v>0</v>
      </c>
      <c r="V60" s="96">
        <v>5546.92</v>
      </c>
      <c r="W60" s="96">
        <v>5546.92</v>
      </c>
      <c r="X60" s="96">
        <v>5546.92</v>
      </c>
      <c r="Y60" s="96">
        <v>5546.92</v>
      </c>
      <c r="Z60" s="96">
        <v>17362.84</v>
      </c>
      <c r="AA60" s="96">
        <v>5546.92</v>
      </c>
      <c r="AB60" s="96">
        <v>5546.92</v>
      </c>
      <c r="AC60" s="96">
        <v>5546.92</v>
      </c>
      <c r="AD60" s="96">
        <v>5546.92</v>
      </c>
      <c r="AE60" s="96">
        <v>5546.92</v>
      </c>
      <c r="AF60" s="96">
        <v>5546.92</v>
      </c>
      <c r="AG60" s="96">
        <v>5546.92</v>
      </c>
      <c r="AH60" s="96">
        <v>5546.92</v>
      </c>
      <c r="AI60" s="96">
        <v>5546.92</v>
      </c>
      <c r="AJ60" s="96">
        <v>5546.92</v>
      </c>
      <c r="AK60" s="96">
        <v>5546.92</v>
      </c>
      <c r="AL60" s="96">
        <v>17362.84</v>
      </c>
      <c r="AM60" s="96">
        <v>5546.92</v>
      </c>
      <c r="AN60" s="96">
        <v>5546.92</v>
      </c>
      <c r="AO60" s="96">
        <v>5546.92</v>
      </c>
      <c r="AP60" s="96">
        <v>5546.92</v>
      </c>
      <c r="AQ60" s="96">
        <v>5546.92</v>
      </c>
      <c r="AR60" s="96">
        <v>5546.92</v>
      </c>
      <c r="AS60" s="96">
        <v>5546.92</v>
      </c>
      <c r="AT60" s="96">
        <v>5546.92</v>
      </c>
      <c r="AU60" s="96">
        <v>5546.92</v>
      </c>
      <c r="AV60" s="96">
        <v>5546.92</v>
      </c>
      <c r="AW60" s="96">
        <v>5546.92</v>
      </c>
      <c r="AX60" s="96">
        <v>5546.92</v>
      </c>
      <c r="AY60" s="96">
        <v>5546.92</v>
      </c>
      <c r="AZ60" s="96">
        <v>5546.92</v>
      </c>
      <c r="BA60" s="96">
        <v>5546.92</v>
      </c>
      <c r="BB60" s="96">
        <v>5546.92</v>
      </c>
      <c r="BC60" s="96">
        <v>5546.92</v>
      </c>
      <c r="BD60" s="96">
        <v>5546.92</v>
      </c>
      <c r="BE60" s="96">
        <v>5546.92</v>
      </c>
      <c r="BF60" s="96">
        <v>5546.92</v>
      </c>
      <c r="BG60" s="96">
        <v>5546.92</v>
      </c>
      <c r="BH60" s="96">
        <v>5546.92</v>
      </c>
      <c r="BI60" s="96">
        <v>5546.92</v>
      </c>
      <c r="BJ60" s="96">
        <v>5546.68</v>
      </c>
      <c r="BK60" s="96">
        <v>0</v>
      </c>
      <c r="BL60" s="96">
        <v>0</v>
      </c>
      <c r="BM60" s="96">
        <v>0</v>
      </c>
      <c r="BN60" s="96">
        <v>0</v>
      </c>
      <c r="BO60" s="96">
        <v>0</v>
      </c>
      <c r="BP60" s="96">
        <v>0</v>
      </c>
      <c r="BQ60" s="96">
        <v>0</v>
      </c>
      <c r="BR60" s="96">
        <v>0</v>
      </c>
      <c r="BS60" s="96">
        <v>0</v>
      </c>
      <c r="BT60" s="96">
        <v>0</v>
      </c>
      <c r="BU60" s="96">
        <v>0</v>
      </c>
      <c r="BV60" s="96">
        <v>0</v>
      </c>
      <c r="BW60" s="96">
        <v>0</v>
      </c>
      <c r="BX60" s="96">
        <v>0</v>
      </c>
      <c r="BY60" s="96">
        <v>0</v>
      </c>
      <c r="BZ60" s="96">
        <v>0</v>
      </c>
      <c r="CA60" s="96">
        <v>0</v>
      </c>
      <c r="CB60" s="96">
        <v>0</v>
      </c>
      <c r="CC60" s="96">
        <v>0</v>
      </c>
      <c r="CD60" s="96">
        <v>0</v>
      </c>
      <c r="CE60" s="96">
        <v>0</v>
      </c>
      <c r="CF60" s="96">
        <v>0</v>
      </c>
      <c r="CG60" s="96">
        <v>0</v>
      </c>
      <c r="CH60" s="96">
        <v>0</v>
      </c>
      <c r="CI60" s="96">
        <v>0</v>
      </c>
      <c r="CJ60" s="96">
        <v>0</v>
      </c>
      <c r="CK60" s="96">
        <v>0</v>
      </c>
      <c r="CL60" s="96">
        <v>0</v>
      </c>
      <c r="CM60" s="96">
        <v>0</v>
      </c>
      <c r="CN60" s="96">
        <v>0</v>
      </c>
      <c r="CO60" s="96">
        <v>0</v>
      </c>
      <c r="CP60" s="96">
        <v>0</v>
      </c>
      <c r="CQ60" s="96">
        <v>0</v>
      </c>
      <c r="CR60" s="96">
        <v>0</v>
      </c>
      <c r="CS60" s="96">
        <v>0</v>
      </c>
      <c r="CT60" s="96">
        <v>0</v>
      </c>
      <c r="CU60" s="96">
        <v>0</v>
      </c>
      <c r="CV60" s="96">
        <v>0</v>
      </c>
      <c r="CW60" s="96">
        <v>0</v>
      </c>
      <c r="CX60" s="96">
        <v>0</v>
      </c>
      <c r="CY60" s="96">
        <v>0</v>
      </c>
      <c r="CZ60" s="96">
        <v>0</v>
      </c>
      <c r="DA60" s="96">
        <v>0</v>
      </c>
      <c r="DB60" s="96">
        <v>0</v>
      </c>
      <c r="DC60" s="96">
        <v>0</v>
      </c>
      <c r="DD60" s="96">
        <v>0</v>
      </c>
      <c r="DE60" s="96">
        <v>0</v>
      </c>
      <c r="DF60" s="96">
        <v>0</v>
      </c>
      <c r="DG60" s="96">
        <v>0</v>
      </c>
      <c r="DH60" s="96">
        <v>0</v>
      </c>
      <c r="DI60" s="96">
        <v>0</v>
      </c>
      <c r="DJ60" s="96">
        <v>0</v>
      </c>
      <c r="DK60" s="96">
        <v>0</v>
      </c>
      <c r="DL60" s="96">
        <v>0</v>
      </c>
      <c r="DM60" s="96">
        <v>0</v>
      </c>
      <c r="DN60" s="96">
        <v>0</v>
      </c>
      <c r="DO60" s="96">
        <v>0</v>
      </c>
      <c r="DP60" s="96">
        <v>0</v>
      </c>
      <c r="DQ60" s="96">
        <v>0</v>
      </c>
      <c r="DR60" s="96">
        <v>0</v>
      </c>
      <c r="DS60" s="96">
        <v>0</v>
      </c>
      <c r="DT60" s="96">
        <v>0</v>
      </c>
      <c r="DU60" s="96">
        <v>0</v>
      </c>
      <c r="DV60" s="96">
        <v>0</v>
      </c>
      <c r="DW60" s="96">
        <v>0</v>
      </c>
      <c r="DX60" s="96">
        <v>0</v>
      </c>
      <c r="DY60" s="96">
        <v>0</v>
      </c>
      <c r="DZ60" s="96">
        <v>0</v>
      </c>
      <c r="EA60" s="96">
        <v>0</v>
      </c>
      <c r="EB60" s="96">
        <v>0</v>
      </c>
      <c r="EC60" s="96">
        <v>0</v>
      </c>
      <c r="ED60" s="96">
        <v>0</v>
      </c>
      <c r="EE60" s="96">
        <v>0</v>
      </c>
      <c r="EF60" s="96">
        <v>0</v>
      </c>
      <c r="EG60" s="96">
        <v>0</v>
      </c>
      <c r="EH60" s="96">
        <v>0</v>
      </c>
      <c r="EI60" s="96">
        <v>0</v>
      </c>
      <c r="EJ60" s="96">
        <v>0</v>
      </c>
      <c r="EK60" s="96">
        <v>0</v>
      </c>
      <c r="EL60" s="96">
        <v>0</v>
      </c>
      <c r="EM60" s="96">
        <v>0</v>
      </c>
      <c r="EN60" s="96">
        <v>0</v>
      </c>
      <c r="EO60" s="96">
        <v>0</v>
      </c>
      <c r="EP60" s="96">
        <v>0</v>
      </c>
      <c r="EQ60" s="96">
        <v>0</v>
      </c>
      <c r="ER60" s="96">
        <v>0</v>
      </c>
      <c r="ES60" s="96">
        <v>0</v>
      </c>
      <c r="ET60" s="96">
        <v>0</v>
      </c>
      <c r="EU60" s="96">
        <v>0</v>
      </c>
      <c r="EV60" s="96">
        <v>0</v>
      </c>
      <c r="EW60" s="96">
        <v>0</v>
      </c>
      <c r="EX60" s="96">
        <v>0</v>
      </c>
      <c r="EY60" s="96">
        <v>0</v>
      </c>
      <c r="EZ60" s="96">
        <v>0</v>
      </c>
      <c r="FA60" s="96">
        <v>0</v>
      </c>
      <c r="FB60" s="96">
        <v>0</v>
      </c>
      <c r="FC60" s="96">
        <v>0</v>
      </c>
      <c r="FD60" s="96">
        <v>0</v>
      </c>
      <c r="FE60" s="96">
        <v>0</v>
      </c>
      <c r="FF60" s="96">
        <v>0</v>
      </c>
      <c r="FG60" s="96">
        <v>0</v>
      </c>
      <c r="FH60" s="96">
        <v>0</v>
      </c>
      <c r="FI60" s="96">
        <v>0</v>
      </c>
      <c r="FJ60" s="96">
        <v>0</v>
      </c>
      <c r="FK60" s="96">
        <v>0</v>
      </c>
      <c r="FL60" s="96">
        <v>0</v>
      </c>
      <c r="FM60" s="96">
        <v>0</v>
      </c>
      <c r="FN60" s="96">
        <v>0</v>
      </c>
      <c r="FO60" s="96">
        <v>0</v>
      </c>
      <c r="FP60" s="96">
        <v>0</v>
      </c>
      <c r="FQ60" s="96">
        <v>0</v>
      </c>
      <c r="FR60" s="96">
        <v>0</v>
      </c>
      <c r="FS60" s="96">
        <v>0</v>
      </c>
      <c r="FT60" s="96">
        <v>0</v>
      </c>
      <c r="FU60" s="96">
        <v>0</v>
      </c>
      <c r="FV60" s="96">
        <v>0</v>
      </c>
      <c r="FW60" s="96">
        <v>0</v>
      </c>
      <c r="FX60" s="96">
        <v>0</v>
      </c>
      <c r="FY60" s="96">
        <v>0</v>
      </c>
      <c r="FZ60" s="96">
        <v>0</v>
      </c>
      <c r="GA60" s="96">
        <v>0</v>
      </c>
      <c r="GB60" s="96">
        <v>0</v>
      </c>
      <c r="GC60" s="96">
        <v>0</v>
      </c>
      <c r="GD60" s="96">
        <v>0</v>
      </c>
      <c r="GE60" s="96">
        <v>0</v>
      </c>
      <c r="GF60" s="96">
        <v>0</v>
      </c>
      <c r="GG60" s="96">
        <v>0</v>
      </c>
      <c r="GH60" s="96">
        <v>0</v>
      </c>
      <c r="GI60" s="87">
        <v>135697</v>
      </c>
      <c r="GJ60" s="81"/>
      <c r="GK60" s="81"/>
    </row>
    <row r="61" spans="1:193">
      <c r="A61" s="87">
        <v>135656</v>
      </c>
      <c r="B61" s="87">
        <f>_xlfn.XLOOKUP(A61,[9]Planilha1!$L:$L,[9]Planilha1!$B:$B,,0)</f>
        <v>6445</v>
      </c>
      <c r="C61" s="87" t="s">
        <v>267</v>
      </c>
      <c r="D61" s="87" t="s">
        <v>268</v>
      </c>
      <c r="E61" s="91">
        <v>0</v>
      </c>
      <c r="F61" s="87" t="s">
        <v>159</v>
      </c>
      <c r="G61" s="87" t="s">
        <v>160</v>
      </c>
      <c r="H61" s="95" t="str">
        <f>VLOOKUP(B61,Elegibilidade!A:I,9,0)</f>
        <v>Elegível</v>
      </c>
      <c r="I61" s="92">
        <v>27</v>
      </c>
      <c r="J61" s="88">
        <v>0</v>
      </c>
      <c r="K61" s="88">
        <f>SUM(T61:GH61)</f>
        <v>242126.5499999999</v>
      </c>
      <c r="L61" s="88">
        <f t="shared" si="5"/>
        <v>242126.5499999999</v>
      </c>
      <c r="M61" s="87" t="s">
        <v>162</v>
      </c>
      <c r="N61" s="88">
        <f>VLOOKUP(M61,Base!A:B,2,0)*L61</f>
        <v>242126.5499999999</v>
      </c>
      <c r="O61" s="88">
        <f t="shared" si="6"/>
        <v>212713.81994095218</v>
      </c>
      <c r="P61" s="88">
        <f>Vendas!$J$1</f>
        <v>880.37366341237282</v>
      </c>
      <c r="Q61" s="137">
        <f>VLOOKUP(A61,[10]FluxoFuturo!$A:$Q,17,0)</f>
        <v>363.89</v>
      </c>
      <c r="R61" s="88">
        <f t="shared" si="7"/>
        <v>320359.17237912834</v>
      </c>
      <c r="S61" s="93">
        <f t="shared" si="8"/>
        <v>0.66398542099246183</v>
      </c>
      <c r="T61" s="96">
        <v>8967.65</v>
      </c>
      <c r="U61" s="96">
        <v>8967.65</v>
      </c>
      <c r="V61" s="96">
        <v>8967.65</v>
      </c>
      <c r="W61" s="96">
        <v>8967.65</v>
      </c>
      <c r="X61" s="96">
        <v>8967.65</v>
      </c>
      <c r="Y61" s="96">
        <v>8967.65</v>
      </c>
      <c r="Z61" s="96">
        <v>8967.65</v>
      </c>
      <c r="AA61" s="96">
        <v>8967.65</v>
      </c>
      <c r="AB61" s="96">
        <v>8967.65</v>
      </c>
      <c r="AC61" s="96">
        <v>8967.65</v>
      </c>
      <c r="AD61" s="96">
        <v>8967.65</v>
      </c>
      <c r="AE61" s="96">
        <v>8967.65</v>
      </c>
      <c r="AF61" s="96">
        <v>8967.65</v>
      </c>
      <c r="AG61" s="96">
        <v>8967.65</v>
      </c>
      <c r="AH61" s="96">
        <v>8967.65</v>
      </c>
      <c r="AI61" s="96">
        <v>8967.65</v>
      </c>
      <c r="AJ61" s="96">
        <v>8967.65</v>
      </c>
      <c r="AK61" s="96">
        <v>8967.65</v>
      </c>
      <c r="AL61" s="96">
        <v>8967.65</v>
      </c>
      <c r="AM61" s="96">
        <v>8967.65</v>
      </c>
      <c r="AN61" s="96">
        <v>8967.65</v>
      </c>
      <c r="AO61" s="96">
        <v>8967.65</v>
      </c>
      <c r="AP61" s="96">
        <v>8967.65</v>
      </c>
      <c r="AQ61" s="96">
        <v>8967.65</v>
      </c>
      <c r="AR61" s="96">
        <v>8967.65</v>
      </c>
      <c r="AS61" s="96">
        <v>8967.65</v>
      </c>
      <c r="AT61" s="96">
        <v>8967.65</v>
      </c>
      <c r="AU61" s="96">
        <v>0</v>
      </c>
      <c r="AV61" s="96">
        <v>0</v>
      </c>
      <c r="AW61" s="96">
        <v>0</v>
      </c>
      <c r="AX61" s="96">
        <v>0</v>
      </c>
      <c r="AY61" s="96">
        <v>0</v>
      </c>
      <c r="AZ61" s="96">
        <v>0</v>
      </c>
      <c r="BA61" s="96">
        <v>0</v>
      </c>
      <c r="BB61" s="96">
        <v>0</v>
      </c>
      <c r="BC61" s="96">
        <v>0</v>
      </c>
      <c r="BD61" s="96">
        <v>0</v>
      </c>
      <c r="BE61" s="96">
        <v>0</v>
      </c>
      <c r="BF61" s="96">
        <v>0</v>
      </c>
      <c r="BG61" s="96">
        <v>0</v>
      </c>
      <c r="BH61" s="96">
        <v>0</v>
      </c>
      <c r="BI61" s="96">
        <v>0</v>
      </c>
      <c r="BJ61" s="96">
        <v>0</v>
      </c>
      <c r="BK61" s="96">
        <v>0</v>
      </c>
      <c r="BL61" s="96">
        <v>0</v>
      </c>
      <c r="BM61" s="96">
        <v>0</v>
      </c>
      <c r="BN61" s="96">
        <v>0</v>
      </c>
      <c r="BO61" s="96">
        <v>0</v>
      </c>
      <c r="BP61" s="96">
        <v>0</v>
      </c>
      <c r="BQ61" s="96">
        <v>0</v>
      </c>
      <c r="BR61" s="96">
        <v>0</v>
      </c>
      <c r="BS61" s="96">
        <v>0</v>
      </c>
      <c r="BT61" s="96">
        <v>0</v>
      </c>
      <c r="BU61" s="96">
        <v>0</v>
      </c>
      <c r="BV61" s="96">
        <v>0</v>
      </c>
      <c r="BW61" s="96">
        <v>0</v>
      </c>
      <c r="BX61" s="96">
        <v>0</v>
      </c>
      <c r="BY61" s="96">
        <v>0</v>
      </c>
      <c r="BZ61" s="96">
        <v>0</v>
      </c>
      <c r="CA61" s="96">
        <v>0</v>
      </c>
      <c r="CB61" s="96">
        <v>0</v>
      </c>
      <c r="CC61" s="96">
        <v>0</v>
      </c>
      <c r="CD61" s="96">
        <v>0</v>
      </c>
      <c r="CE61" s="96">
        <v>0</v>
      </c>
      <c r="CF61" s="96">
        <v>0</v>
      </c>
      <c r="CG61" s="96">
        <v>0</v>
      </c>
      <c r="CH61" s="96">
        <v>0</v>
      </c>
      <c r="CI61" s="96">
        <v>0</v>
      </c>
      <c r="CJ61" s="96">
        <v>0</v>
      </c>
      <c r="CK61" s="96">
        <v>0</v>
      </c>
      <c r="CL61" s="96">
        <v>0</v>
      </c>
      <c r="CM61" s="96">
        <v>0</v>
      </c>
      <c r="CN61" s="96">
        <v>0</v>
      </c>
      <c r="CO61" s="96">
        <v>0</v>
      </c>
      <c r="CP61" s="96">
        <v>0</v>
      </c>
      <c r="CQ61" s="96">
        <v>0</v>
      </c>
      <c r="CR61" s="96">
        <v>0</v>
      </c>
      <c r="CS61" s="96">
        <v>0</v>
      </c>
      <c r="CT61" s="96">
        <v>0</v>
      </c>
      <c r="CU61" s="96">
        <v>0</v>
      </c>
      <c r="CV61" s="96">
        <v>0</v>
      </c>
      <c r="CW61" s="96">
        <v>0</v>
      </c>
      <c r="CX61" s="96">
        <v>0</v>
      </c>
      <c r="CY61" s="96">
        <v>0</v>
      </c>
      <c r="CZ61" s="96">
        <v>0</v>
      </c>
      <c r="DA61" s="96">
        <v>0</v>
      </c>
      <c r="DB61" s="96">
        <v>0</v>
      </c>
      <c r="DC61" s="96">
        <v>0</v>
      </c>
      <c r="DD61" s="96">
        <v>0</v>
      </c>
      <c r="DE61" s="96">
        <v>0</v>
      </c>
      <c r="DF61" s="96">
        <v>0</v>
      </c>
      <c r="DG61" s="96">
        <v>0</v>
      </c>
      <c r="DH61" s="96">
        <v>0</v>
      </c>
      <c r="DI61" s="96">
        <v>0</v>
      </c>
      <c r="DJ61" s="96">
        <v>0</v>
      </c>
      <c r="DK61" s="96">
        <v>0</v>
      </c>
      <c r="DL61" s="96">
        <v>0</v>
      </c>
      <c r="DM61" s="96">
        <v>0</v>
      </c>
      <c r="DN61" s="96">
        <v>0</v>
      </c>
      <c r="DO61" s="96">
        <v>0</v>
      </c>
      <c r="DP61" s="96">
        <v>0</v>
      </c>
      <c r="DQ61" s="96">
        <v>0</v>
      </c>
      <c r="DR61" s="96">
        <v>0</v>
      </c>
      <c r="DS61" s="96">
        <v>0</v>
      </c>
      <c r="DT61" s="96">
        <v>0</v>
      </c>
      <c r="DU61" s="96">
        <v>0</v>
      </c>
      <c r="DV61" s="96">
        <v>0</v>
      </c>
      <c r="DW61" s="96">
        <v>0</v>
      </c>
      <c r="DX61" s="96">
        <v>0</v>
      </c>
      <c r="DY61" s="96">
        <v>0</v>
      </c>
      <c r="DZ61" s="96">
        <v>0</v>
      </c>
      <c r="EA61" s="96">
        <v>0</v>
      </c>
      <c r="EB61" s="96">
        <v>0</v>
      </c>
      <c r="EC61" s="96">
        <v>0</v>
      </c>
      <c r="ED61" s="96">
        <v>0</v>
      </c>
      <c r="EE61" s="96">
        <v>0</v>
      </c>
      <c r="EF61" s="96">
        <v>0</v>
      </c>
      <c r="EG61" s="96">
        <v>0</v>
      </c>
      <c r="EH61" s="96">
        <v>0</v>
      </c>
      <c r="EI61" s="96">
        <v>0</v>
      </c>
      <c r="EJ61" s="96">
        <v>0</v>
      </c>
      <c r="EK61" s="96">
        <v>0</v>
      </c>
      <c r="EL61" s="96">
        <v>0</v>
      </c>
      <c r="EM61" s="96">
        <v>0</v>
      </c>
      <c r="EN61" s="96">
        <v>0</v>
      </c>
      <c r="EO61" s="96">
        <v>0</v>
      </c>
      <c r="EP61" s="96">
        <v>0</v>
      </c>
      <c r="EQ61" s="96">
        <v>0</v>
      </c>
      <c r="ER61" s="96">
        <v>0</v>
      </c>
      <c r="ES61" s="96">
        <v>0</v>
      </c>
      <c r="ET61" s="96">
        <v>0</v>
      </c>
      <c r="EU61" s="96">
        <v>0</v>
      </c>
      <c r="EV61" s="96">
        <v>0</v>
      </c>
      <c r="EW61" s="96">
        <v>0</v>
      </c>
      <c r="EX61" s="96">
        <v>0</v>
      </c>
      <c r="EY61" s="96">
        <v>0</v>
      </c>
      <c r="EZ61" s="96">
        <v>0</v>
      </c>
      <c r="FA61" s="96">
        <v>0</v>
      </c>
      <c r="FB61" s="96">
        <v>0</v>
      </c>
      <c r="FC61" s="96">
        <v>0</v>
      </c>
      <c r="FD61" s="96">
        <v>0</v>
      </c>
      <c r="FE61" s="96">
        <v>0</v>
      </c>
      <c r="FF61" s="96">
        <v>0</v>
      </c>
      <c r="FG61" s="96">
        <v>0</v>
      </c>
      <c r="FH61" s="96">
        <v>0</v>
      </c>
      <c r="FI61" s="96">
        <v>0</v>
      </c>
      <c r="FJ61" s="96">
        <v>0</v>
      </c>
      <c r="FK61" s="96">
        <v>0</v>
      </c>
      <c r="FL61" s="96">
        <v>0</v>
      </c>
      <c r="FM61" s="96">
        <v>0</v>
      </c>
      <c r="FN61" s="96">
        <v>0</v>
      </c>
      <c r="FO61" s="96">
        <v>0</v>
      </c>
      <c r="FP61" s="96">
        <v>0</v>
      </c>
      <c r="FQ61" s="96">
        <v>0</v>
      </c>
      <c r="FR61" s="96">
        <v>0</v>
      </c>
      <c r="FS61" s="96">
        <v>0</v>
      </c>
      <c r="FT61" s="96">
        <v>0</v>
      </c>
      <c r="FU61" s="96">
        <v>0</v>
      </c>
      <c r="FV61" s="96">
        <v>0</v>
      </c>
      <c r="FW61" s="96">
        <v>0</v>
      </c>
      <c r="FX61" s="96">
        <v>0</v>
      </c>
      <c r="FY61" s="96">
        <v>0</v>
      </c>
      <c r="FZ61" s="96">
        <v>0</v>
      </c>
      <c r="GA61" s="96">
        <v>0</v>
      </c>
      <c r="GB61" s="96">
        <v>0</v>
      </c>
      <c r="GC61" s="96">
        <v>0</v>
      </c>
      <c r="GD61" s="96">
        <v>0</v>
      </c>
      <c r="GE61" s="96">
        <v>0</v>
      </c>
      <c r="GF61" s="96">
        <v>0</v>
      </c>
      <c r="GG61" s="96">
        <v>0</v>
      </c>
      <c r="GH61" s="96">
        <v>0</v>
      </c>
      <c r="GI61" s="87">
        <v>135656</v>
      </c>
      <c r="GJ61" s="81"/>
      <c r="GK61" s="81"/>
    </row>
    <row r="62" spans="1:193">
      <c r="A62" s="87">
        <v>135686</v>
      </c>
      <c r="B62" s="87">
        <f>_xlfn.XLOOKUP(A62,[9]Planilha1!$L:$L,[9]Planilha1!$B:$B,,0)</f>
        <v>6466</v>
      </c>
      <c r="C62" s="87" t="s">
        <v>246</v>
      </c>
      <c r="D62" s="87" t="s">
        <v>247</v>
      </c>
      <c r="E62" s="91">
        <v>0</v>
      </c>
      <c r="F62" s="87" t="s">
        <v>159</v>
      </c>
      <c r="G62" s="87" t="s">
        <v>160</v>
      </c>
      <c r="H62" s="95" t="str">
        <f>VLOOKUP(B62,Elegibilidade!A:I,9,0)</f>
        <v>Elegível</v>
      </c>
      <c r="I62" s="92">
        <v>29</v>
      </c>
      <c r="J62" s="88">
        <v>0</v>
      </c>
      <c r="K62" s="88">
        <f>SUM(T62:GH62)</f>
        <v>241739.65000000011</v>
      </c>
      <c r="L62" s="88">
        <f t="shared" si="5"/>
        <v>241739.65000000011</v>
      </c>
      <c r="M62" s="87" t="s">
        <v>162</v>
      </c>
      <c r="N62" s="88">
        <f>VLOOKUP(M62,Base!A:B,2,0)*L62</f>
        <v>241739.65000000011</v>
      </c>
      <c r="O62" s="88">
        <f t="shared" si="6"/>
        <v>210465.16872834958</v>
      </c>
      <c r="P62" s="88">
        <f>Vendas!$J$1</f>
        <v>880.37366341237282</v>
      </c>
      <c r="Q62" s="137">
        <f>VLOOKUP(A62,[10]FluxoFuturo!$A:$Q,17,0)</f>
        <v>360</v>
      </c>
      <c r="R62" s="88">
        <f t="shared" si="7"/>
        <v>316934.51882845419</v>
      </c>
      <c r="S62" s="93">
        <f t="shared" si="8"/>
        <v>0.66406514981811493</v>
      </c>
      <c r="T62" s="96">
        <v>8335.85</v>
      </c>
      <c r="U62" s="96">
        <v>8335.85</v>
      </c>
      <c r="V62" s="96">
        <v>8335.85</v>
      </c>
      <c r="W62" s="96">
        <v>8335.85</v>
      </c>
      <c r="X62" s="96">
        <v>8335.85</v>
      </c>
      <c r="Y62" s="96">
        <v>8335.85</v>
      </c>
      <c r="Z62" s="96">
        <v>8335.85</v>
      </c>
      <c r="AA62" s="96">
        <v>8335.85</v>
      </c>
      <c r="AB62" s="96">
        <v>8335.85</v>
      </c>
      <c r="AC62" s="96">
        <v>8335.85</v>
      </c>
      <c r="AD62" s="96">
        <v>8335.85</v>
      </c>
      <c r="AE62" s="96">
        <v>8335.85</v>
      </c>
      <c r="AF62" s="96">
        <v>8335.85</v>
      </c>
      <c r="AG62" s="96">
        <v>8335.85</v>
      </c>
      <c r="AH62" s="96">
        <v>8335.85</v>
      </c>
      <c r="AI62" s="96">
        <v>8335.85</v>
      </c>
      <c r="AJ62" s="96">
        <v>8335.85</v>
      </c>
      <c r="AK62" s="96">
        <v>8335.85</v>
      </c>
      <c r="AL62" s="96">
        <v>8335.85</v>
      </c>
      <c r="AM62" s="96">
        <v>8335.85</v>
      </c>
      <c r="AN62" s="96">
        <v>8335.85</v>
      </c>
      <c r="AO62" s="96">
        <v>8335.85</v>
      </c>
      <c r="AP62" s="96">
        <v>8335.85</v>
      </c>
      <c r="AQ62" s="96">
        <v>8335.85</v>
      </c>
      <c r="AR62" s="96">
        <v>8335.85</v>
      </c>
      <c r="AS62" s="96">
        <v>8335.85</v>
      </c>
      <c r="AT62" s="96">
        <v>8335.85</v>
      </c>
      <c r="AU62" s="96">
        <v>8335.85</v>
      </c>
      <c r="AV62" s="96">
        <v>8335.85</v>
      </c>
      <c r="AW62" s="96">
        <v>0</v>
      </c>
      <c r="AX62" s="96">
        <v>0</v>
      </c>
      <c r="AY62" s="96">
        <v>0</v>
      </c>
      <c r="AZ62" s="96">
        <v>0</v>
      </c>
      <c r="BA62" s="96">
        <v>0</v>
      </c>
      <c r="BB62" s="96">
        <v>0</v>
      </c>
      <c r="BC62" s="96">
        <v>0</v>
      </c>
      <c r="BD62" s="96">
        <v>0</v>
      </c>
      <c r="BE62" s="96">
        <v>0</v>
      </c>
      <c r="BF62" s="96">
        <v>0</v>
      </c>
      <c r="BG62" s="96">
        <v>0</v>
      </c>
      <c r="BH62" s="96">
        <v>0</v>
      </c>
      <c r="BI62" s="96">
        <v>0</v>
      </c>
      <c r="BJ62" s="96">
        <v>0</v>
      </c>
      <c r="BK62" s="96">
        <v>0</v>
      </c>
      <c r="BL62" s="96">
        <v>0</v>
      </c>
      <c r="BM62" s="96">
        <v>0</v>
      </c>
      <c r="BN62" s="96">
        <v>0</v>
      </c>
      <c r="BO62" s="96">
        <v>0</v>
      </c>
      <c r="BP62" s="96">
        <v>0</v>
      </c>
      <c r="BQ62" s="96">
        <v>0</v>
      </c>
      <c r="BR62" s="96">
        <v>0</v>
      </c>
      <c r="BS62" s="96">
        <v>0</v>
      </c>
      <c r="BT62" s="96">
        <v>0</v>
      </c>
      <c r="BU62" s="96">
        <v>0</v>
      </c>
      <c r="BV62" s="96">
        <v>0</v>
      </c>
      <c r="BW62" s="96">
        <v>0</v>
      </c>
      <c r="BX62" s="96">
        <v>0</v>
      </c>
      <c r="BY62" s="96">
        <v>0</v>
      </c>
      <c r="BZ62" s="96">
        <v>0</v>
      </c>
      <c r="CA62" s="96">
        <v>0</v>
      </c>
      <c r="CB62" s="96">
        <v>0</v>
      </c>
      <c r="CC62" s="96">
        <v>0</v>
      </c>
      <c r="CD62" s="96">
        <v>0</v>
      </c>
      <c r="CE62" s="96">
        <v>0</v>
      </c>
      <c r="CF62" s="96">
        <v>0</v>
      </c>
      <c r="CG62" s="96">
        <v>0</v>
      </c>
      <c r="CH62" s="96">
        <v>0</v>
      </c>
      <c r="CI62" s="96">
        <v>0</v>
      </c>
      <c r="CJ62" s="96">
        <v>0</v>
      </c>
      <c r="CK62" s="96">
        <v>0</v>
      </c>
      <c r="CL62" s="96">
        <v>0</v>
      </c>
      <c r="CM62" s="96">
        <v>0</v>
      </c>
      <c r="CN62" s="96">
        <v>0</v>
      </c>
      <c r="CO62" s="96">
        <v>0</v>
      </c>
      <c r="CP62" s="96">
        <v>0</v>
      </c>
      <c r="CQ62" s="96">
        <v>0</v>
      </c>
      <c r="CR62" s="96">
        <v>0</v>
      </c>
      <c r="CS62" s="96">
        <v>0</v>
      </c>
      <c r="CT62" s="96">
        <v>0</v>
      </c>
      <c r="CU62" s="96">
        <v>0</v>
      </c>
      <c r="CV62" s="96">
        <v>0</v>
      </c>
      <c r="CW62" s="96">
        <v>0</v>
      </c>
      <c r="CX62" s="96">
        <v>0</v>
      </c>
      <c r="CY62" s="96">
        <v>0</v>
      </c>
      <c r="CZ62" s="96">
        <v>0</v>
      </c>
      <c r="DA62" s="96">
        <v>0</v>
      </c>
      <c r="DB62" s="96">
        <v>0</v>
      </c>
      <c r="DC62" s="96">
        <v>0</v>
      </c>
      <c r="DD62" s="96">
        <v>0</v>
      </c>
      <c r="DE62" s="96">
        <v>0</v>
      </c>
      <c r="DF62" s="96">
        <v>0</v>
      </c>
      <c r="DG62" s="96">
        <v>0</v>
      </c>
      <c r="DH62" s="96">
        <v>0</v>
      </c>
      <c r="DI62" s="96">
        <v>0</v>
      </c>
      <c r="DJ62" s="96">
        <v>0</v>
      </c>
      <c r="DK62" s="96">
        <v>0</v>
      </c>
      <c r="DL62" s="96">
        <v>0</v>
      </c>
      <c r="DM62" s="96">
        <v>0</v>
      </c>
      <c r="DN62" s="96">
        <v>0</v>
      </c>
      <c r="DO62" s="96">
        <v>0</v>
      </c>
      <c r="DP62" s="96">
        <v>0</v>
      </c>
      <c r="DQ62" s="96">
        <v>0</v>
      </c>
      <c r="DR62" s="96">
        <v>0</v>
      </c>
      <c r="DS62" s="96">
        <v>0</v>
      </c>
      <c r="DT62" s="96">
        <v>0</v>
      </c>
      <c r="DU62" s="96">
        <v>0</v>
      </c>
      <c r="DV62" s="96">
        <v>0</v>
      </c>
      <c r="DW62" s="96">
        <v>0</v>
      </c>
      <c r="DX62" s="96">
        <v>0</v>
      </c>
      <c r="DY62" s="96">
        <v>0</v>
      </c>
      <c r="DZ62" s="96">
        <v>0</v>
      </c>
      <c r="EA62" s="96">
        <v>0</v>
      </c>
      <c r="EB62" s="96">
        <v>0</v>
      </c>
      <c r="EC62" s="96">
        <v>0</v>
      </c>
      <c r="ED62" s="96">
        <v>0</v>
      </c>
      <c r="EE62" s="96">
        <v>0</v>
      </c>
      <c r="EF62" s="96">
        <v>0</v>
      </c>
      <c r="EG62" s="96">
        <v>0</v>
      </c>
      <c r="EH62" s="96">
        <v>0</v>
      </c>
      <c r="EI62" s="96">
        <v>0</v>
      </c>
      <c r="EJ62" s="96">
        <v>0</v>
      </c>
      <c r="EK62" s="96">
        <v>0</v>
      </c>
      <c r="EL62" s="96">
        <v>0</v>
      </c>
      <c r="EM62" s="96">
        <v>0</v>
      </c>
      <c r="EN62" s="96">
        <v>0</v>
      </c>
      <c r="EO62" s="96">
        <v>0</v>
      </c>
      <c r="EP62" s="96">
        <v>0</v>
      </c>
      <c r="EQ62" s="96">
        <v>0</v>
      </c>
      <c r="ER62" s="96">
        <v>0</v>
      </c>
      <c r="ES62" s="96">
        <v>0</v>
      </c>
      <c r="ET62" s="96">
        <v>0</v>
      </c>
      <c r="EU62" s="96">
        <v>0</v>
      </c>
      <c r="EV62" s="96">
        <v>0</v>
      </c>
      <c r="EW62" s="96">
        <v>0</v>
      </c>
      <c r="EX62" s="96">
        <v>0</v>
      </c>
      <c r="EY62" s="96">
        <v>0</v>
      </c>
      <c r="EZ62" s="96">
        <v>0</v>
      </c>
      <c r="FA62" s="96">
        <v>0</v>
      </c>
      <c r="FB62" s="96">
        <v>0</v>
      </c>
      <c r="FC62" s="96">
        <v>0</v>
      </c>
      <c r="FD62" s="96">
        <v>0</v>
      </c>
      <c r="FE62" s="96">
        <v>0</v>
      </c>
      <c r="FF62" s="96">
        <v>0</v>
      </c>
      <c r="FG62" s="96">
        <v>0</v>
      </c>
      <c r="FH62" s="96">
        <v>0</v>
      </c>
      <c r="FI62" s="96">
        <v>0</v>
      </c>
      <c r="FJ62" s="96">
        <v>0</v>
      </c>
      <c r="FK62" s="96">
        <v>0</v>
      </c>
      <c r="FL62" s="96">
        <v>0</v>
      </c>
      <c r="FM62" s="96">
        <v>0</v>
      </c>
      <c r="FN62" s="96">
        <v>0</v>
      </c>
      <c r="FO62" s="96">
        <v>0</v>
      </c>
      <c r="FP62" s="96">
        <v>0</v>
      </c>
      <c r="FQ62" s="96">
        <v>0</v>
      </c>
      <c r="FR62" s="96">
        <v>0</v>
      </c>
      <c r="FS62" s="96">
        <v>0</v>
      </c>
      <c r="FT62" s="96">
        <v>0</v>
      </c>
      <c r="FU62" s="96">
        <v>0</v>
      </c>
      <c r="FV62" s="96">
        <v>0</v>
      </c>
      <c r="FW62" s="96">
        <v>0</v>
      </c>
      <c r="FX62" s="96">
        <v>0</v>
      </c>
      <c r="FY62" s="96">
        <v>0</v>
      </c>
      <c r="FZ62" s="96">
        <v>0</v>
      </c>
      <c r="GA62" s="96">
        <v>0</v>
      </c>
      <c r="GB62" s="96">
        <v>0</v>
      </c>
      <c r="GC62" s="96">
        <v>0</v>
      </c>
      <c r="GD62" s="96">
        <v>0</v>
      </c>
      <c r="GE62" s="96">
        <v>0</v>
      </c>
      <c r="GF62" s="96">
        <v>0</v>
      </c>
      <c r="GG62" s="96">
        <v>0</v>
      </c>
      <c r="GH62" s="96">
        <v>0</v>
      </c>
      <c r="GI62" s="87">
        <v>135686</v>
      </c>
      <c r="GJ62" s="81"/>
      <c r="GK62" s="81"/>
    </row>
    <row r="63" spans="1:193">
      <c r="A63" s="87">
        <v>135655</v>
      </c>
      <c r="B63" s="87">
        <f>_xlfn.XLOOKUP(A63,[9]Planilha1!$L:$L,[9]Planilha1!$B:$B,,0)</f>
        <v>6444</v>
      </c>
      <c r="C63" s="87" t="s">
        <v>267</v>
      </c>
      <c r="D63" s="87" t="s">
        <v>268</v>
      </c>
      <c r="E63" s="91">
        <v>0</v>
      </c>
      <c r="F63" s="87" t="s">
        <v>159</v>
      </c>
      <c r="G63" s="87" t="s">
        <v>160</v>
      </c>
      <c r="H63" s="95" t="str">
        <f>VLOOKUP(B63,Elegibilidade!A:I,9,0)</f>
        <v>Elegível</v>
      </c>
      <c r="I63" s="92">
        <v>27</v>
      </c>
      <c r="J63" s="88">
        <v>0</v>
      </c>
      <c r="K63" s="88">
        <f>SUM(T63:GH63)</f>
        <v>241694.11000000007</v>
      </c>
      <c r="L63" s="88">
        <f t="shared" si="5"/>
        <v>241694.11000000007</v>
      </c>
      <c r="M63" s="87" t="s">
        <v>162</v>
      </c>
      <c r="N63" s="88">
        <f>VLOOKUP(M63,Base!A:B,2,0)*L63</f>
        <v>241694.11000000007</v>
      </c>
      <c r="O63" s="88">
        <f t="shared" si="6"/>
        <v>212333.9009576964</v>
      </c>
      <c r="P63" s="88">
        <f>Vendas!$J$1</f>
        <v>880.37366341237282</v>
      </c>
      <c r="Q63" s="137">
        <f>VLOOKUP(A63,[10]FluxoFuturo!$A:$Q,17,0)</f>
        <v>363.24</v>
      </c>
      <c r="R63" s="88">
        <f t="shared" si="7"/>
        <v>319786.92949791031</v>
      </c>
      <c r="S63" s="93">
        <f t="shared" si="8"/>
        <v>0.66398555216461375</v>
      </c>
      <c r="T63" s="96">
        <v>8951.6299999999992</v>
      </c>
      <c r="U63" s="96">
        <v>8951.6299999999992</v>
      </c>
      <c r="V63" s="96">
        <v>8951.6299999999992</v>
      </c>
      <c r="W63" s="96">
        <v>8951.6299999999992</v>
      </c>
      <c r="X63" s="96">
        <v>8951.6299999999992</v>
      </c>
      <c r="Y63" s="96">
        <v>8951.6299999999992</v>
      </c>
      <c r="Z63" s="96">
        <v>8951.6299999999992</v>
      </c>
      <c r="AA63" s="96">
        <v>8951.6299999999992</v>
      </c>
      <c r="AB63" s="96">
        <v>8951.6299999999992</v>
      </c>
      <c r="AC63" s="96">
        <v>8951.6299999999992</v>
      </c>
      <c r="AD63" s="96">
        <v>8951.6299999999992</v>
      </c>
      <c r="AE63" s="96">
        <v>8951.6299999999992</v>
      </c>
      <c r="AF63" s="96">
        <v>8951.6299999999992</v>
      </c>
      <c r="AG63" s="96">
        <v>8951.6299999999992</v>
      </c>
      <c r="AH63" s="96">
        <v>8951.6299999999992</v>
      </c>
      <c r="AI63" s="96">
        <v>8951.6299999999992</v>
      </c>
      <c r="AJ63" s="96">
        <v>8951.6299999999992</v>
      </c>
      <c r="AK63" s="96">
        <v>8951.6299999999992</v>
      </c>
      <c r="AL63" s="96">
        <v>8951.6299999999992</v>
      </c>
      <c r="AM63" s="96">
        <v>8951.6299999999992</v>
      </c>
      <c r="AN63" s="96">
        <v>8951.6299999999992</v>
      </c>
      <c r="AO63" s="96">
        <v>8951.6299999999992</v>
      </c>
      <c r="AP63" s="96">
        <v>8951.6299999999992</v>
      </c>
      <c r="AQ63" s="96">
        <v>8951.6299999999992</v>
      </c>
      <c r="AR63" s="96">
        <v>8951.6299999999992</v>
      </c>
      <c r="AS63" s="96">
        <v>8951.6299999999992</v>
      </c>
      <c r="AT63" s="96">
        <v>8951.73</v>
      </c>
      <c r="AU63" s="96">
        <v>0</v>
      </c>
      <c r="AV63" s="96">
        <v>0</v>
      </c>
      <c r="AW63" s="96">
        <v>0</v>
      </c>
      <c r="AX63" s="96">
        <v>0</v>
      </c>
      <c r="AY63" s="96">
        <v>0</v>
      </c>
      <c r="AZ63" s="96">
        <v>0</v>
      </c>
      <c r="BA63" s="96">
        <v>0</v>
      </c>
      <c r="BB63" s="96">
        <v>0</v>
      </c>
      <c r="BC63" s="96">
        <v>0</v>
      </c>
      <c r="BD63" s="96">
        <v>0</v>
      </c>
      <c r="BE63" s="96">
        <v>0</v>
      </c>
      <c r="BF63" s="96">
        <v>0</v>
      </c>
      <c r="BG63" s="96">
        <v>0</v>
      </c>
      <c r="BH63" s="96">
        <v>0</v>
      </c>
      <c r="BI63" s="96">
        <v>0</v>
      </c>
      <c r="BJ63" s="96">
        <v>0</v>
      </c>
      <c r="BK63" s="96">
        <v>0</v>
      </c>
      <c r="BL63" s="96">
        <v>0</v>
      </c>
      <c r="BM63" s="96">
        <v>0</v>
      </c>
      <c r="BN63" s="96">
        <v>0</v>
      </c>
      <c r="BO63" s="96">
        <v>0</v>
      </c>
      <c r="BP63" s="96">
        <v>0</v>
      </c>
      <c r="BQ63" s="96">
        <v>0</v>
      </c>
      <c r="BR63" s="96">
        <v>0</v>
      </c>
      <c r="BS63" s="96">
        <v>0</v>
      </c>
      <c r="BT63" s="96">
        <v>0</v>
      </c>
      <c r="BU63" s="96">
        <v>0</v>
      </c>
      <c r="BV63" s="96">
        <v>0</v>
      </c>
      <c r="BW63" s="96">
        <v>0</v>
      </c>
      <c r="BX63" s="96">
        <v>0</v>
      </c>
      <c r="BY63" s="96">
        <v>0</v>
      </c>
      <c r="BZ63" s="96">
        <v>0</v>
      </c>
      <c r="CA63" s="96">
        <v>0</v>
      </c>
      <c r="CB63" s="96">
        <v>0</v>
      </c>
      <c r="CC63" s="96">
        <v>0</v>
      </c>
      <c r="CD63" s="96">
        <v>0</v>
      </c>
      <c r="CE63" s="96">
        <v>0</v>
      </c>
      <c r="CF63" s="96">
        <v>0</v>
      </c>
      <c r="CG63" s="96">
        <v>0</v>
      </c>
      <c r="CH63" s="96">
        <v>0</v>
      </c>
      <c r="CI63" s="96">
        <v>0</v>
      </c>
      <c r="CJ63" s="96">
        <v>0</v>
      </c>
      <c r="CK63" s="96">
        <v>0</v>
      </c>
      <c r="CL63" s="96">
        <v>0</v>
      </c>
      <c r="CM63" s="96">
        <v>0</v>
      </c>
      <c r="CN63" s="96">
        <v>0</v>
      </c>
      <c r="CO63" s="96">
        <v>0</v>
      </c>
      <c r="CP63" s="96">
        <v>0</v>
      </c>
      <c r="CQ63" s="96">
        <v>0</v>
      </c>
      <c r="CR63" s="96">
        <v>0</v>
      </c>
      <c r="CS63" s="96">
        <v>0</v>
      </c>
      <c r="CT63" s="96">
        <v>0</v>
      </c>
      <c r="CU63" s="96">
        <v>0</v>
      </c>
      <c r="CV63" s="96">
        <v>0</v>
      </c>
      <c r="CW63" s="96">
        <v>0</v>
      </c>
      <c r="CX63" s="96">
        <v>0</v>
      </c>
      <c r="CY63" s="96">
        <v>0</v>
      </c>
      <c r="CZ63" s="96">
        <v>0</v>
      </c>
      <c r="DA63" s="96">
        <v>0</v>
      </c>
      <c r="DB63" s="96">
        <v>0</v>
      </c>
      <c r="DC63" s="96">
        <v>0</v>
      </c>
      <c r="DD63" s="96">
        <v>0</v>
      </c>
      <c r="DE63" s="96">
        <v>0</v>
      </c>
      <c r="DF63" s="96">
        <v>0</v>
      </c>
      <c r="DG63" s="96">
        <v>0</v>
      </c>
      <c r="DH63" s="96">
        <v>0</v>
      </c>
      <c r="DI63" s="96">
        <v>0</v>
      </c>
      <c r="DJ63" s="96">
        <v>0</v>
      </c>
      <c r="DK63" s="96">
        <v>0</v>
      </c>
      <c r="DL63" s="96">
        <v>0</v>
      </c>
      <c r="DM63" s="96">
        <v>0</v>
      </c>
      <c r="DN63" s="96">
        <v>0</v>
      </c>
      <c r="DO63" s="96">
        <v>0</v>
      </c>
      <c r="DP63" s="96">
        <v>0</v>
      </c>
      <c r="DQ63" s="96">
        <v>0</v>
      </c>
      <c r="DR63" s="96">
        <v>0</v>
      </c>
      <c r="DS63" s="96">
        <v>0</v>
      </c>
      <c r="DT63" s="96">
        <v>0</v>
      </c>
      <c r="DU63" s="96">
        <v>0</v>
      </c>
      <c r="DV63" s="96">
        <v>0</v>
      </c>
      <c r="DW63" s="96">
        <v>0</v>
      </c>
      <c r="DX63" s="96">
        <v>0</v>
      </c>
      <c r="DY63" s="96">
        <v>0</v>
      </c>
      <c r="DZ63" s="96">
        <v>0</v>
      </c>
      <c r="EA63" s="96">
        <v>0</v>
      </c>
      <c r="EB63" s="96">
        <v>0</v>
      </c>
      <c r="EC63" s="96">
        <v>0</v>
      </c>
      <c r="ED63" s="96">
        <v>0</v>
      </c>
      <c r="EE63" s="96">
        <v>0</v>
      </c>
      <c r="EF63" s="96">
        <v>0</v>
      </c>
      <c r="EG63" s="96">
        <v>0</v>
      </c>
      <c r="EH63" s="96">
        <v>0</v>
      </c>
      <c r="EI63" s="96">
        <v>0</v>
      </c>
      <c r="EJ63" s="96">
        <v>0</v>
      </c>
      <c r="EK63" s="96">
        <v>0</v>
      </c>
      <c r="EL63" s="96">
        <v>0</v>
      </c>
      <c r="EM63" s="96">
        <v>0</v>
      </c>
      <c r="EN63" s="96">
        <v>0</v>
      </c>
      <c r="EO63" s="96">
        <v>0</v>
      </c>
      <c r="EP63" s="96">
        <v>0</v>
      </c>
      <c r="EQ63" s="96">
        <v>0</v>
      </c>
      <c r="ER63" s="96">
        <v>0</v>
      </c>
      <c r="ES63" s="96">
        <v>0</v>
      </c>
      <c r="ET63" s="96">
        <v>0</v>
      </c>
      <c r="EU63" s="96">
        <v>0</v>
      </c>
      <c r="EV63" s="96">
        <v>0</v>
      </c>
      <c r="EW63" s="96">
        <v>0</v>
      </c>
      <c r="EX63" s="96">
        <v>0</v>
      </c>
      <c r="EY63" s="96">
        <v>0</v>
      </c>
      <c r="EZ63" s="96">
        <v>0</v>
      </c>
      <c r="FA63" s="96">
        <v>0</v>
      </c>
      <c r="FB63" s="96">
        <v>0</v>
      </c>
      <c r="FC63" s="96">
        <v>0</v>
      </c>
      <c r="FD63" s="96">
        <v>0</v>
      </c>
      <c r="FE63" s="96">
        <v>0</v>
      </c>
      <c r="FF63" s="96">
        <v>0</v>
      </c>
      <c r="FG63" s="96">
        <v>0</v>
      </c>
      <c r="FH63" s="96">
        <v>0</v>
      </c>
      <c r="FI63" s="96">
        <v>0</v>
      </c>
      <c r="FJ63" s="96">
        <v>0</v>
      </c>
      <c r="FK63" s="96">
        <v>0</v>
      </c>
      <c r="FL63" s="96">
        <v>0</v>
      </c>
      <c r="FM63" s="96">
        <v>0</v>
      </c>
      <c r="FN63" s="96">
        <v>0</v>
      </c>
      <c r="FO63" s="96">
        <v>0</v>
      </c>
      <c r="FP63" s="96">
        <v>0</v>
      </c>
      <c r="FQ63" s="96">
        <v>0</v>
      </c>
      <c r="FR63" s="96">
        <v>0</v>
      </c>
      <c r="FS63" s="96">
        <v>0</v>
      </c>
      <c r="FT63" s="96">
        <v>0</v>
      </c>
      <c r="FU63" s="96">
        <v>0</v>
      </c>
      <c r="FV63" s="96">
        <v>0</v>
      </c>
      <c r="FW63" s="96">
        <v>0</v>
      </c>
      <c r="FX63" s="96">
        <v>0</v>
      </c>
      <c r="FY63" s="96">
        <v>0</v>
      </c>
      <c r="FZ63" s="96">
        <v>0</v>
      </c>
      <c r="GA63" s="96">
        <v>0</v>
      </c>
      <c r="GB63" s="96">
        <v>0</v>
      </c>
      <c r="GC63" s="96">
        <v>0</v>
      </c>
      <c r="GD63" s="96">
        <v>0</v>
      </c>
      <c r="GE63" s="96">
        <v>0</v>
      </c>
      <c r="GF63" s="96">
        <v>0</v>
      </c>
      <c r="GG63" s="96">
        <v>0</v>
      </c>
      <c r="GH63" s="96">
        <v>0</v>
      </c>
      <c r="GI63" s="87">
        <v>135655</v>
      </c>
      <c r="GJ63" s="81"/>
      <c r="GK63" s="81"/>
    </row>
    <row r="64" spans="1:193">
      <c r="A64" s="87">
        <v>135646</v>
      </c>
      <c r="B64" s="87">
        <f>_xlfn.XLOOKUP(A64,[9]Planilha1!$L:$L,[9]Planilha1!$B:$B,,0)</f>
        <v>6375</v>
      </c>
      <c r="C64" s="87" t="s">
        <v>257</v>
      </c>
      <c r="D64" s="87" t="s">
        <v>258</v>
      </c>
      <c r="E64" s="91">
        <v>0</v>
      </c>
      <c r="F64" s="87" t="s">
        <v>159</v>
      </c>
      <c r="G64" s="87" t="s">
        <v>160</v>
      </c>
      <c r="H64" s="95" t="str">
        <f>VLOOKUP(B64,Elegibilidade!A:I,9,0)</f>
        <v>Elegível</v>
      </c>
      <c r="I64" s="92">
        <v>22</v>
      </c>
      <c r="J64" s="88">
        <v>0</v>
      </c>
      <c r="K64" s="88">
        <f>SUM(T64:GH64)</f>
        <v>237111.12</v>
      </c>
      <c r="L64" s="88">
        <f t="shared" si="5"/>
        <v>237111.12</v>
      </c>
      <c r="M64" s="87" t="s">
        <v>162</v>
      </c>
      <c r="N64" s="88">
        <f>VLOOKUP(M64,Base!A:B,2,0)*L64</f>
        <v>237111.12</v>
      </c>
      <c r="O64" s="88">
        <f t="shared" si="6"/>
        <v>213090.41472828819</v>
      </c>
      <c r="P64" s="88">
        <f>Vendas!$J$1</f>
        <v>880.37366341237282</v>
      </c>
      <c r="Q64" s="137">
        <f>VLOOKUP(A64,[10]FluxoFuturo!$A:$Q,17,0)</f>
        <v>478.95</v>
      </c>
      <c r="R64" s="88">
        <f t="shared" si="7"/>
        <v>421654.96609135595</v>
      </c>
      <c r="S64" s="93">
        <f t="shared" si="8"/>
        <v>0.50536678532115265</v>
      </c>
      <c r="T64" s="96">
        <v>10777.78</v>
      </c>
      <c r="U64" s="96">
        <v>10777.78</v>
      </c>
      <c r="V64" s="96">
        <v>10777.78</v>
      </c>
      <c r="W64" s="96">
        <v>10777.78</v>
      </c>
      <c r="X64" s="96">
        <v>10777.78</v>
      </c>
      <c r="Y64" s="96">
        <v>10777.78</v>
      </c>
      <c r="Z64" s="96">
        <v>10777.78</v>
      </c>
      <c r="AA64" s="96">
        <v>10777.78</v>
      </c>
      <c r="AB64" s="96">
        <v>10777.78</v>
      </c>
      <c r="AC64" s="96">
        <v>10777.78</v>
      </c>
      <c r="AD64" s="96">
        <v>10777.78</v>
      </c>
      <c r="AE64" s="96">
        <v>10777.78</v>
      </c>
      <c r="AF64" s="96">
        <v>10777.78</v>
      </c>
      <c r="AG64" s="96">
        <v>10777.78</v>
      </c>
      <c r="AH64" s="96">
        <v>10777.78</v>
      </c>
      <c r="AI64" s="96">
        <v>10777.78</v>
      </c>
      <c r="AJ64" s="96">
        <v>10777.78</v>
      </c>
      <c r="AK64" s="96">
        <v>10777.78</v>
      </c>
      <c r="AL64" s="96">
        <v>10777.78</v>
      </c>
      <c r="AM64" s="96">
        <v>10777.78</v>
      </c>
      <c r="AN64" s="96">
        <v>10777.78</v>
      </c>
      <c r="AO64" s="96">
        <v>10777.74</v>
      </c>
      <c r="AP64" s="96">
        <v>0</v>
      </c>
      <c r="AQ64" s="96">
        <v>0</v>
      </c>
      <c r="AR64" s="96">
        <v>0</v>
      </c>
      <c r="AS64" s="96">
        <v>0</v>
      </c>
      <c r="AT64" s="96">
        <v>0</v>
      </c>
      <c r="AU64" s="96">
        <v>0</v>
      </c>
      <c r="AV64" s="96">
        <v>0</v>
      </c>
      <c r="AW64" s="96">
        <v>0</v>
      </c>
      <c r="AX64" s="96">
        <v>0</v>
      </c>
      <c r="AY64" s="96">
        <v>0</v>
      </c>
      <c r="AZ64" s="96">
        <v>0</v>
      </c>
      <c r="BA64" s="96">
        <v>0</v>
      </c>
      <c r="BB64" s="96">
        <v>0</v>
      </c>
      <c r="BC64" s="96">
        <v>0</v>
      </c>
      <c r="BD64" s="96">
        <v>0</v>
      </c>
      <c r="BE64" s="96">
        <v>0</v>
      </c>
      <c r="BF64" s="96">
        <v>0</v>
      </c>
      <c r="BG64" s="96">
        <v>0</v>
      </c>
      <c r="BH64" s="96">
        <v>0</v>
      </c>
      <c r="BI64" s="96">
        <v>0</v>
      </c>
      <c r="BJ64" s="96">
        <v>0</v>
      </c>
      <c r="BK64" s="96">
        <v>0</v>
      </c>
      <c r="BL64" s="96">
        <v>0</v>
      </c>
      <c r="BM64" s="96">
        <v>0</v>
      </c>
      <c r="BN64" s="96">
        <v>0</v>
      </c>
      <c r="BO64" s="96">
        <v>0</v>
      </c>
      <c r="BP64" s="96">
        <v>0</v>
      </c>
      <c r="BQ64" s="96">
        <v>0</v>
      </c>
      <c r="BR64" s="96">
        <v>0</v>
      </c>
      <c r="BS64" s="96">
        <v>0</v>
      </c>
      <c r="BT64" s="96">
        <v>0</v>
      </c>
      <c r="BU64" s="96">
        <v>0</v>
      </c>
      <c r="BV64" s="96">
        <v>0</v>
      </c>
      <c r="BW64" s="96">
        <v>0</v>
      </c>
      <c r="BX64" s="96">
        <v>0</v>
      </c>
      <c r="BY64" s="96">
        <v>0</v>
      </c>
      <c r="BZ64" s="96">
        <v>0</v>
      </c>
      <c r="CA64" s="96">
        <v>0</v>
      </c>
      <c r="CB64" s="96">
        <v>0</v>
      </c>
      <c r="CC64" s="96">
        <v>0</v>
      </c>
      <c r="CD64" s="96">
        <v>0</v>
      </c>
      <c r="CE64" s="96">
        <v>0</v>
      </c>
      <c r="CF64" s="96">
        <v>0</v>
      </c>
      <c r="CG64" s="96">
        <v>0</v>
      </c>
      <c r="CH64" s="96">
        <v>0</v>
      </c>
      <c r="CI64" s="96">
        <v>0</v>
      </c>
      <c r="CJ64" s="96">
        <v>0</v>
      </c>
      <c r="CK64" s="96">
        <v>0</v>
      </c>
      <c r="CL64" s="96">
        <v>0</v>
      </c>
      <c r="CM64" s="96">
        <v>0</v>
      </c>
      <c r="CN64" s="96">
        <v>0</v>
      </c>
      <c r="CO64" s="96">
        <v>0</v>
      </c>
      <c r="CP64" s="96">
        <v>0</v>
      </c>
      <c r="CQ64" s="96">
        <v>0</v>
      </c>
      <c r="CR64" s="96">
        <v>0</v>
      </c>
      <c r="CS64" s="96">
        <v>0</v>
      </c>
      <c r="CT64" s="96">
        <v>0</v>
      </c>
      <c r="CU64" s="96">
        <v>0</v>
      </c>
      <c r="CV64" s="96">
        <v>0</v>
      </c>
      <c r="CW64" s="96">
        <v>0</v>
      </c>
      <c r="CX64" s="96">
        <v>0</v>
      </c>
      <c r="CY64" s="96">
        <v>0</v>
      </c>
      <c r="CZ64" s="96">
        <v>0</v>
      </c>
      <c r="DA64" s="96">
        <v>0</v>
      </c>
      <c r="DB64" s="96">
        <v>0</v>
      </c>
      <c r="DC64" s="96">
        <v>0</v>
      </c>
      <c r="DD64" s="96">
        <v>0</v>
      </c>
      <c r="DE64" s="96">
        <v>0</v>
      </c>
      <c r="DF64" s="96">
        <v>0</v>
      </c>
      <c r="DG64" s="96">
        <v>0</v>
      </c>
      <c r="DH64" s="96">
        <v>0</v>
      </c>
      <c r="DI64" s="96">
        <v>0</v>
      </c>
      <c r="DJ64" s="96">
        <v>0</v>
      </c>
      <c r="DK64" s="96">
        <v>0</v>
      </c>
      <c r="DL64" s="96">
        <v>0</v>
      </c>
      <c r="DM64" s="96">
        <v>0</v>
      </c>
      <c r="DN64" s="96">
        <v>0</v>
      </c>
      <c r="DO64" s="96">
        <v>0</v>
      </c>
      <c r="DP64" s="96">
        <v>0</v>
      </c>
      <c r="DQ64" s="96">
        <v>0</v>
      </c>
      <c r="DR64" s="96">
        <v>0</v>
      </c>
      <c r="DS64" s="96">
        <v>0</v>
      </c>
      <c r="DT64" s="96">
        <v>0</v>
      </c>
      <c r="DU64" s="96">
        <v>0</v>
      </c>
      <c r="DV64" s="96">
        <v>0</v>
      </c>
      <c r="DW64" s="96">
        <v>0</v>
      </c>
      <c r="DX64" s="96">
        <v>0</v>
      </c>
      <c r="DY64" s="96">
        <v>0</v>
      </c>
      <c r="DZ64" s="96">
        <v>0</v>
      </c>
      <c r="EA64" s="96">
        <v>0</v>
      </c>
      <c r="EB64" s="96">
        <v>0</v>
      </c>
      <c r="EC64" s="96">
        <v>0</v>
      </c>
      <c r="ED64" s="96">
        <v>0</v>
      </c>
      <c r="EE64" s="96">
        <v>0</v>
      </c>
      <c r="EF64" s="96">
        <v>0</v>
      </c>
      <c r="EG64" s="96">
        <v>0</v>
      </c>
      <c r="EH64" s="96">
        <v>0</v>
      </c>
      <c r="EI64" s="96">
        <v>0</v>
      </c>
      <c r="EJ64" s="96">
        <v>0</v>
      </c>
      <c r="EK64" s="96">
        <v>0</v>
      </c>
      <c r="EL64" s="96">
        <v>0</v>
      </c>
      <c r="EM64" s="96">
        <v>0</v>
      </c>
      <c r="EN64" s="96">
        <v>0</v>
      </c>
      <c r="EO64" s="96">
        <v>0</v>
      </c>
      <c r="EP64" s="96">
        <v>0</v>
      </c>
      <c r="EQ64" s="96">
        <v>0</v>
      </c>
      <c r="ER64" s="96">
        <v>0</v>
      </c>
      <c r="ES64" s="96">
        <v>0</v>
      </c>
      <c r="ET64" s="96">
        <v>0</v>
      </c>
      <c r="EU64" s="96">
        <v>0</v>
      </c>
      <c r="EV64" s="96">
        <v>0</v>
      </c>
      <c r="EW64" s="96">
        <v>0</v>
      </c>
      <c r="EX64" s="96">
        <v>0</v>
      </c>
      <c r="EY64" s="96">
        <v>0</v>
      </c>
      <c r="EZ64" s="96">
        <v>0</v>
      </c>
      <c r="FA64" s="96">
        <v>0</v>
      </c>
      <c r="FB64" s="96">
        <v>0</v>
      </c>
      <c r="FC64" s="96">
        <v>0</v>
      </c>
      <c r="FD64" s="96">
        <v>0</v>
      </c>
      <c r="FE64" s="96">
        <v>0</v>
      </c>
      <c r="FF64" s="96">
        <v>0</v>
      </c>
      <c r="FG64" s="96">
        <v>0</v>
      </c>
      <c r="FH64" s="96">
        <v>0</v>
      </c>
      <c r="FI64" s="96">
        <v>0</v>
      </c>
      <c r="FJ64" s="96">
        <v>0</v>
      </c>
      <c r="FK64" s="96">
        <v>0</v>
      </c>
      <c r="FL64" s="96">
        <v>0</v>
      </c>
      <c r="FM64" s="96">
        <v>0</v>
      </c>
      <c r="FN64" s="96">
        <v>0</v>
      </c>
      <c r="FO64" s="96">
        <v>0</v>
      </c>
      <c r="FP64" s="96">
        <v>0</v>
      </c>
      <c r="FQ64" s="96">
        <v>0</v>
      </c>
      <c r="FR64" s="96">
        <v>0</v>
      </c>
      <c r="FS64" s="96">
        <v>0</v>
      </c>
      <c r="FT64" s="96">
        <v>0</v>
      </c>
      <c r="FU64" s="96">
        <v>0</v>
      </c>
      <c r="FV64" s="96">
        <v>0</v>
      </c>
      <c r="FW64" s="96">
        <v>0</v>
      </c>
      <c r="FX64" s="96">
        <v>0</v>
      </c>
      <c r="FY64" s="96">
        <v>0</v>
      </c>
      <c r="FZ64" s="96">
        <v>0</v>
      </c>
      <c r="GA64" s="96">
        <v>0</v>
      </c>
      <c r="GB64" s="96">
        <v>0</v>
      </c>
      <c r="GC64" s="96">
        <v>0</v>
      </c>
      <c r="GD64" s="96">
        <v>0</v>
      </c>
      <c r="GE64" s="96">
        <v>0</v>
      </c>
      <c r="GF64" s="96">
        <v>0</v>
      </c>
      <c r="GG64" s="96">
        <v>0</v>
      </c>
      <c r="GH64" s="96">
        <v>0</v>
      </c>
      <c r="GI64" s="87">
        <v>135646</v>
      </c>
      <c r="GJ64" s="81"/>
      <c r="GK64" s="81"/>
    </row>
    <row r="65" spans="1:193">
      <c r="A65" s="87">
        <v>135639</v>
      </c>
      <c r="B65" s="87">
        <f>_xlfn.XLOOKUP(A65,[9]Planilha1!$L:$L,[9]Planilha1!$B:$B,,0)</f>
        <v>6380</v>
      </c>
      <c r="C65" s="87" t="s">
        <v>210</v>
      </c>
      <c r="D65" s="87" t="s">
        <v>211</v>
      </c>
      <c r="E65" s="91">
        <v>0.1003</v>
      </c>
      <c r="F65" s="87" t="s">
        <v>159</v>
      </c>
      <c r="G65" s="87" t="s">
        <v>160</v>
      </c>
      <c r="H65" s="95" t="str">
        <f>VLOOKUP(B65,Elegibilidade!A:I,9,0)</f>
        <v>Elegível</v>
      </c>
      <c r="I65" s="92">
        <v>74</v>
      </c>
      <c r="J65" s="88">
        <v>0</v>
      </c>
      <c r="K65" s="88">
        <f>NPV(0.8%,T65:GH65)</f>
        <v>236443.43854468627</v>
      </c>
      <c r="L65" s="88">
        <f t="shared" si="5"/>
        <v>236443.43854468627</v>
      </c>
      <c r="M65" s="87" t="s">
        <v>162</v>
      </c>
      <c r="N65" s="88">
        <f>VLOOKUP(M65,Base!A:B,2,0)*L65</f>
        <v>236443.43854468627</v>
      </c>
      <c r="O65" s="88">
        <f t="shared" si="6"/>
        <v>225019.09360962073</v>
      </c>
      <c r="P65" s="88">
        <f>Vendas!$J$1</f>
        <v>880.37366341237282</v>
      </c>
      <c r="Q65" s="137">
        <f>VLOOKUP(A65,[10]FluxoFuturo!$A:$Q,17,0)</f>
        <v>360</v>
      </c>
      <c r="R65" s="88">
        <f t="shared" si="7"/>
        <v>316934.51882845419</v>
      </c>
      <c r="S65" s="93">
        <f t="shared" si="8"/>
        <v>0.7099860704394142</v>
      </c>
      <c r="T65" s="96">
        <v>4246.13</v>
      </c>
      <c r="U65" s="96">
        <v>4246.13</v>
      </c>
      <c r="V65" s="96">
        <v>4246.13</v>
      </c>
      <c r="W65" s="96">
        <v>4246.13</v>
      </c>
      <c r="X65" s="96">
        <v>4246.13</v>
      </c>
      <c r="Y65" s="96">
        <v>4246.13</v>
      </c>
      <c r="Z65" s="96">
        <v>4246.13</v>
      </c>
      <c r="AA65" s="96">
        <v>4246.13</v>
      </c>
      <c r="AB65" s="96">
        <v>4246.13</v>
      </c>
      <c r="AC65" s="96">
        <v>4246.13</v>
      </c>
      <c r="AD65" s="96">
        <v>4246.13</v>
      </c>
      <c r="AE65" s="96">
        <v>4246.13</v>
      </c>
      <c r="AF65" s="96">
        <v>4246.13</v>
      </c>
      <c r="AG65" s="96">
        <v>4246.13</v>
      </c>
      <c r="AH65" s="96">
        <v>4246.13</v>
      </c>
      <c r="AI65" s="96">
        <v>4246.13</v>
      </c>
      <c r="AJ65" s="96">
        <v>4246.13</v>
      </c>
      <c r="AK65" s="96">
        <v>4246.13</v>
      </c>
      <c r="AL65" s="96">
        <v>4246.13</v>
      </c>
      <c r="AM65" s="96">
        <v>4246.13</v>
      </c>
      <c r="AN65" s="96">
        <v>4246.13</v>
      </c>
      <c r="AO65" s="96">
        <v>4246.13</v>
      </c>
      <c r="AP65" s="96">
        <v>4246.13</v>
      </c>
      <c r="AQ65" s="96">
        <v>4246.13</v>
      </c>
      <c r="AR65" s="96">
        <v>4246.13</v>
      </c>
      <c r="AS65" s="96">
        <v>4246.13</v>
      </c>
      <c r="AT65" s="96">
        <v>4246.13</v>
      </c>
      <c r="AU65" s="96">
        <v>4246.13</v>
      </c>
      <c r="AV65" s="96">
        <v>4246.13</v>
      </c>
      <c r="AW65" s="96">
        <v>4246.13</v>
      </c>
      <c r="AX65" s="96">
        <v>4246.13</v>
      </c>
      <c r="AY65" s="96">
        <v>4246.13</v>
      </c>
      <c r="AZ65" s="96">
        <v>4246.13</v>
      </c>
      <c r="BA65" s="96">
        <v>4246.13</v>
      </c>
      <c r="BB65" s="96">
        <v>4246.13</v>
      </c>
      <c r="BC65" s="96">
        <v>4246.13</v>
      </c>
      <c r="BD65" s="96">
        <v>4246.13</v>
      </c>
      <c r="BE65" s="96">
        <v>4246.13</v>
      </c>
      <c r="BF65" s="96">
        <v>4246.13</v>
      </c>
      <c r="BG65" s="96">
        <v>4246.13</v>
      </c>
      <c r="BH65" s="96">
        <v>4246.13</v>
      </c>
      <c r="BI65" s="96">
        <v>4246.13</v>
      </c>
      <c r="BJ65" s="96">
        <v>4246.13</v>
      </c>
      <c r="BK65" s="96">
        <v>4246.13</v>
      </c>
      <c r="BL65" s="96">
        <v>4246.13</v>
      </c>
      <c r="BM65" s="96">
        <v>4246.13</v>
      </c>
      <c r="BN65" s="96">
        <v>4246.13</v>
      </c>
      <c r="BO65" s="96">
        <v>4246.13</v>
      </c>
      <c r="BP65" s="96">
        <v>4246.13</v>
      </c>
      <c r="BQ65" s="96">
        <v>4246.13</v>
      </c>
      <c r="BR65" s="96">
        <v>4246.13</v>
      </c>
      <c r="BS65" s="96">
        <v>4246.13</v>
      </c>
      <c r="BT65" s="96">
        <v>4246.13</v>
      </c>
      <c r="BU65" s="96">
        <v>4246.13</v>
      </c>
      <c r="BV65" s="96">
        <v>4246.13</v>
      </c>
      <c r="BW65" s="96">
        <v>4246.13</v>
      </c>
      <c r="BX65" s="96">
        <v>4246.13</v>
      </c>
      <c r="BY65" s="96">
        <v>4246.13</v>
      </c>
      <c r="BZ65" s="96">
        <v>4246.13</v>
      </c>
      <c r="CA65" s="96">
        <v>4246.13</v>
      </c>
      <c r="CB65" s="96">
        <v>4246.13</v>
      </c>
      <c r="CC65" s="96">
        <v>4246.13</v>
      </c>
      <c r="CD65" s="96">
        <v>4246.13</v>
      </c>
      <c r="CE65" s="96">
        <v>4246.13</v>
      </c>
      <c r="CF65" s="96">
        <v>4246.13</v>
      </c>
      <c r="CG65" s="96">
        <v>4246.13</v>
      </c>
      <c r="CH65" s="96">
        <v>4246.13</v>
      </c>
      <c r="CI65" s="96">
        <v>4246.13</v>
      </c>
      <c r="CJ65" s="96">
        <v>4246.13</v>
      </c>
      <c r="CK65" s="96">
        <v>4246.13</v>
      </c>
      <c r="CL65" s="96">
        <v>4246.13</v>
      </c>
      <c r="CM65" s="96">
        <v>4246.13</v>
      </c>
      <c r="CN65" s="96">
        <v>4246.13</v>
      </c>
      <c r="CO65" s="96">
        <v>4246.13</v>
      </c>
      <c r="CP65" s="96">
        <v>0</v>
      </c>
      <c r="CQ65" s="96">
        <v>0</v>
      </c>
      <c r="CR65" s="96">
        <v>0</v>
      </c>
      <c r="CS65" s="96">
        <v>0</v>
      </c>
      <c r="CT65" s="96">
        <v>0</v>
      </c>
      <c r="CU65" s="96">
        <v>0</v>
      </c>
      <c r="CV65" s="96">
        <v>0</v>
      </c>
      <c r="CW65" s="96">
        <v>0</v>
      </c>
      <c r="CX65" s="96">
        <v>0</v>
      </c>
      <c r="CY65" s="96">
        <v>0</v>
      </c>
      <c r="CZ65" s="96">
        <v>0</v>
      </c>
      <c r="DA65" s="96">
        <v>0</v>
      </c>
      <c r="DB65" s="96">
        <v>0</v>
      </c>
      <c r="DC65" s="96">
        <v>0</v>
      </c>
      <c r="DD65" s="96">
        <v>0</v>
      </c>
      <c r="DE65" s="96">
        <v>0</v>
      </c>
      <c r="DF65" s="96">
        <v>0</v>
      </c>
      <c r="DG65" s="96">
        <v>0</v>
      </c>
      <c r="DH65" s="96">
        <v>0</v>
      </c>
      <c r="DI65" s="96">
        <v>0</v>
      </c>
      <c r="DJ65" s="96">
        <v>0</v>
      </c>
      <c r="DK65" s="96">
        <v>0</v>
      </c>
      <c r="DL65" s="96">
        <v>0</v>
      </c>
      <c r="DM65" s="96">
        <v>0</v>
      </c>
      <c r="DN65" s="96">
        <v>0</v>
      </c>
      <c r="DO65" s="96">
        <v>0</v>
      </c>
      <c r="DP65" s="96">
        <v>0</v>
      </c>
      <c r="DQ65" s="96">
        <v>0</v>
      </c>
      <c r="DR65" s="96">
        <v>0</v>
      </c>
      <c r="DS65" s="96">
        <v>0</v>
      </c>
      <c r="DT65" s="96">
        <v>0</v>
      </c>
      <c r="DU65" s="96">
        <v>0</v>
      </c>
      <c r="DV65" s="96">
        <v>0</v>
      </c>
      <c r="DW65" s="96">
        <v>0</v>
      </c>
      <c r="DX65" s="96">
        <v>0</v>
      </c>
      <c r="DY65" s="96">
        <v>0</v>
      </c>
      <c r="DZ65" s="96">
        <v>0</v>
      </c>
      <c r="EA65" s="96">
        <v>0</v>
      </c>
      <c r="EB65" s="96">
        <v>0</v>
      </c>
      <c r="EC65" s="96">
        <v>0</v>
      </c>
      <c r="ED65" s="96">
        <v>0</v>
      </c>
      <c r="EE65" s="96">
        <v>0</v>
      </c>
      <c r="EF65" s="96">
        <v>0</v>
      </c>
      <c r="EG65" s="96">
        <v>0</v>
      </c>
      <c r="EH65" s="96">
        <v>0</v>
      </c>
      <c r="EI65" s="96">
        <v>0</v>
      </c>
      <c r="EJ65" s="96">
        <v>0</v>
      </c>
      <c r="EK65" s="96">
        <v>0</v>
      </c>
      <c r="EL65" s="96">
        <v>0</v>
      </c>
      <c r="EM65" s="96">
        <v>0</v>
      </c>
      <c r="EN65" s="96">
        <v>0</v>
      </c>
      <c r="EO65" s="96">
        <v>0</v>
      </c>
      <c r="EP65" s="96">
        <v>0</v>
      </c>
      <c r="EQ65" s="96">
        <v>0</v>
      </c>
      <c r="ER65" s="96">
        <v>0</v>
      </c>
      <c r="ES65" s="96">
        <v>0</v>
      </c>
      <c r="ET65" s="96">
        <v>0</v>
      </c>
      <c r="EU65" s="96">
        <v>0</v>
      </c>
      <c r="EV65" s="96">
        <v>0</v>
      </c>
      <c r="EW65" s="96">
        <v>0</v>
      </c>
      <c r="EX65" s="96">
        <v>0</v>
      </c>
      <c r="EY65" s="96">
        <v>0</v>
      </c>
      <c r="EZ65" s="96">
        <v>0</v>
      </c>
      <c r="FA65" s="96">
        <v>0</v>
      </c>
      <c r="FB65" s="96">
        <v>0</v>
      </c>
      <c r="FC65" s="96">
        <v>0</v>
      </c>
      <c r="FD65" s="96">
        <v>0</v>
      </c>
      <c r="FE65" s="96">
        <v>0</v>
      </c>
      <c r="FF65" s="96">
        <v>0</v>
      </c>
      <c r="FG65" s="96">
        <v>0</v>
      </c>
      <c r="FH65" s="96">
        <v>0</v>
      </c>
      <c r="FI65" s="96">
        <v>0</v>
      </c>
      <c r="FJ65" s="96">
        <v>0</v>
      </c>
      <c r="FK65" s="96">
        <v>0</v>
      </c>
      <c r="FL65" s="96">
        <v>0</v>
      </c>
      <c r="FM65" s="96">
        <v>0</v>
      </c>
      <c r="FN65" s="96">
        <v>0</v>
      </c>
      <c r="FO65" s="96">
        <v>0</v>
      </c>
      <c r="FP65" s="96">
        <v>0</v>
      </c>
      <c r="FQ65" s="96">
        <v>0</v>
      </c>
      <c r="FR65" s="96">
        <v>0</v>
      </c>
      <c r="FS65" s="96">
        <v>0</v>
      </c>
      <c r="FT65" s="96">
        <v>0</v>
      </c>
      <c r="FU65" s="96">
        <v>0</v>
      </c>
      <c r="FV65" s="96">
        <v>0</v>
      </c>
      <c r="FW65" s="96">
        <v>0</v>
      </c>
      <c r="FX65" s="96">
        <v>0</v>
      </c>
      <c r="FY65" s="96">
        <v>0</v>
      </c>
      <c r="FZ65" s="96">
        <v>0</v>
      </c>
      <c r="GA65" s="96">
        <v>0</v>
      </c>
      <c r="GB65" s="96">
        <v>0</v>
      </c>
      <c r="GC65" s="96">
        <v>0</v>
      </c>
      <c r="GD65" s="96">
        <v>0</v>
      </c>
      <c r="GE65" s="96">
        <v>0</v>
      </c>
      <c r="GF65" s="96">
        <v>0</v>
      </c>
      <c r="GG65" s="96">
        <v>0</v>
      </c>
      <c r="GH65" s="96">
        <v>0</v>
      </c>
      <c r="GI65" s="87">
        <v>135639</v>
      </c>
      <c r="GJ65" s="81"/>
      <c r="GK65" s="81"/>
    </row>
    <row r="66" spans="1:193">
      <c r="A66" s="87">
        <v>135619</v>
      </c>
      <c r="B66" s="87">
        <f>_xlfn.XLOOKUP(A66,[9]Planilha1!$L:$L,[9]Planilha1!$B:$B,,0)</f>
        <v>6382</v>
      </c>
      <c r="C66" s="87" t="s">
        <v>171</v>
      </c>
      <c r="D66" s="87" t="s">
        <v>172</v>
      </c>
      <c r="E66" s="91">
        <v>0.1003</v>
      </c>
      <c r="F66" s="87" t="s">
        <v>159</v>
      </c>
      <c r="G66" s="87" t="s">
        <v>160</v>
      </c>
      <c r="H66" s="95" t="str">
        <f>VLOOKUP(B66,Elegibilidade!A:I,9,0)</f>
        <v>Elegível</v>
      </c>
      <c r="I66" s="92">
        <v>74</v>
      </c>
      <c r="J66" s="88">
        <v>0</v>
      </c>
      <c r="K66" s="88">
        <f>NPV(0.8%,T66:GH66)</f>
        <v>236443.43854468627</v>
      </c>
      <c r="L66" s="88">
        <f t="shared" si="5"/>
        <v>236443.43854468627</v>
      </c>
      <c r="M66" s="87" t="s">
        <v>162</v>
      </c>
      <c r="N66" s="88">
        <f>VLOOKUP(M66,Base!A:B,2,0)*L66</f>
        <v>236443.43854468627</v>
      </c>
      <c r="O66" s="88">
        <f t="shared" si="6"/>
        <v>225019.09360962073</v>
      </c>
      <c r="P66" s="88">
        <f>Vendas!$J$1</f>
        <v>880.37366341237282</v>
      </c>
      <c r="Q66" s="137">
        <f>VLOOKUP(A66,[10]FluxoFuturo!$A:$Q,17,0)</f>
        <v>360</v>
      </c>
      <c r="R66" s="88">
        <f t="shared" si="7"/>
        <v>316934.51882845419</v>
      </c>
      <c r="S66" s="93">
        <f t="shared" si="8"/>
        <v>0.7099860704394142</v>
      </c>
      <c r="T66" s="96">
        <v>4246.13</v>
      </c>
      <c r="U66" s="96">
        <v>4246.13</v>
      </c>
      <c r="V66" s="96">
        <v>4246.13</v>
      </c>
      <c r="W66" s="96">
        <v>4246.13</v>
      </c>
      <c r="X66" s="96">
        <v>4246.13</v>
      </c>
      <c r="Y66" s="96">
        <v>4246.13</v>
      </c>
      <c r="Z66" s="96">
        <v>4246.13</v>
      </c>
      <c r="AA66" s="96">
        <v>4246.13</v>
      </c>
      <c r="AB66" s="96">
        <v>4246.13</v>
      </c>
      <c r="AC66" s="96">
        <v>4246.13</v>
      </c>
      <c r="AD66" s="96">
        <v>4246.13</v>
      </c>
      <c r="AE66" s="96">
        <v>4246.13</v>
      </c>
      <c r="AF66" s="96">
        <v>4246.13</v>
      </c>
      <c r="AG66" s="96">
        <v>4246.13</v>
      </c>
      <c r="AH66" s="96">
        <v>4246.13</v>
      </c>
      <c r="AI66" s="96">
        <v>4246.13</v>
      </c>
      <c r="AJ66" s="96">
        <v>4246.13</v>
      </c>
      <c r="AK66" s="96">
        <v>4246.13</v>
      </c>
      <c r="AL66" s="96">
        <v>4246.13</v>
      </c>
      <c r="AM66" s="96">
        <v>4246.13</v>
      </c>
      <c r="AN66" s="96">
        <v>4246.13</v>
      </c>
      <c r="AO66" s="96">
        <v>4246.13</v>
      </c>
      <c r="AP66" s="96">
        <v>4246.13</v>
      </c>
      <c r="AQ66" s="96">
        <v>4246.13</v>
      </c>
      <c r="AR66" s="96">
        <v>4246.13</v>
      </c>
      <c r="AS66" s="96">
        <v>4246.13</v>
      </c>
      <c r="AT66" s="96">
        <v>4246.13</v>
      </c>
      <c r="AU66" s="96">
        <v>4246.13</v>
      </c>
      <c r="AV66" s="96">
        <v>4246.13</v>
      </c>
      <c r="AW66" s="96">
        <v>4246.13</v>
      </c>
      <c r="AX66" s="96">
        <v>4246.13</v>
      </c>
      <c r="AY66" s="96">
        <v>4246.13</v>
      </c>
      <c r="AZ66" s="96">
        <v>4246.13</v>
      </c>
      <c r="BA66" s="96">
        <v>4246.13</v>
      </c>
      <c r="BB66" s="96">
        <v>4246.13</v>
      </c>
      <c r="BC66" s="96">
        <v>4246.13</v>
      </c>
      <c r="BD66" s="96">
        <v>4246.13</v>
      </c>
      <c r="BE66" s="96">
        <v>4246.13</v>
      </c>
      <c r="BF66" s="96">
        <v>4246.13</v>
      </c>
      <c r="BG66" s="96">
        <v>4246.13</v>
      </c>
      <c r="BH66" s="96">
        <v>4246.13</v>
      </c>
      <c r="BI66" s="96">
        <v>4246.13</v>
      </c>
      <c r="BJ66" s="96">
        <v>4246.13</v>
      </c>
      <c r="BK66" s="96">
        <v>4246.13</v>
      </c>
      <c r="BL66" s="96">
        <v>4246.13</v>
      </c>
      <c r="BM66" s="96">
        <v>4246.13</v>
      </c>
      <c r="BN66" s="96">
        <v>4246.13</v>
      </c>
      <c r="BO66" s="96">
        <v>4246.13</v>
      </c>
      <c r="BP66" s="96">
        <v>4246.13</v>
      </c>
      <c r="BQ66" s="96">
        <v>4246.13</v>
      </c>
      <c r="BR66" s="96">
        <v>4246.13</v>
      </c>
      <c r="BS66" s="96">
        <v>4246.13</v>
      </c>
      <c r="BT66" s="96">
        <v>4246.13</v>
      </c>
      <c r="BU66" s="96">
        <v>4246.13</v>
      </c>
      <c r="BV66" s="96">
        <v>4246.13</v>
      </c>
      <c r="BW66" s="96">
        <v>4246.13</v>
      </c>
      <c r="BX66" s="96">
        <v>4246.13</v>
      </c>
      <c r="BY66" s="96">
        <v>4246.13</v>
      </c>
      <c r="BZ66" s="96">
        <v>4246.13</v>
      </c>
      <c r="CA66" s="96">
        <v>4246.13</v>
      </c>
      <c r="CB66" s="96">
        <v>4246.13</v>
      </c>
      <c r="CC66" s="96">
        <v>4246.13</v>
      </c>
      <c r="CD66" s="96">
        <v>4246.13</v>
      </c>
      <c r="CE66" s="96">
        <v>4246.13</v>
      </c>
      <c r="CF66" s="96">
        <v>4246.13</v>
      </c>
      <c r="CG66" s="96">
        <v>4246.13</v>
      </c>
      <c r="CH66" s="96">
        <v>4246.13</v>
      </c>
      <c r="CI66" s="96">
        <v>4246.13</v>
      </c>
      <c r="CJ66" s="96">
        <v>4246.13</v>
      </c>
      <c r="CK66" s="96">
        <v>4246.13</v>
      </c>
      <c r="CL66" s="96">
        <v>4246.13</v>
      </c>
      <c r="CM66" s="96">
        <v>4246.13</v>
      </c>
      <c r="CN66" s="96">
        <v>4246.13</v>
      </c>
      <c r="CO66" s="96">
        <v>4246.13</v>
      </c>
      <c r="CP66" s="96">
        <v>0</v>
      </c>
      <c r="CQ66" s="96">
        <v>0</v>
      </c>
      <c r="CR66" s="96">
        <v>0</v>
      </c>
      <c r="CS66" s="96">
        <v>0</v>
      </c>
      <c r="CT66" s="96">
        <v>0</v>
      </c>
      <c r="CU66" s="96">
        <v>0</v>
      </c>
      <c r="CV66" s="96">
        <v>0</v>
      </c>
      <c r="CW66" s="96">
        <v>0</v>
      </c>
      <c r="CX66" s="96">
        <v>0</v>
      </c>
      <c r="CY66" s="96">
        <v>0</v>
      </c>
      <c r="CZ66" s="96">
        <v>0</v>
      </c>
      <c r="DA66" s="96">
        <v>0</v>
      </c>
      <c r="DB66" s="96">
        <v>0</v>
      </c>
      <c r="DC66" s="96">
        <v>0</v>
      </c>
      <c r="DD66" s="96">
        <v>0</v>
      </c>
      <c r="DE66" s="96">
        <v>0</v>
      </c>
      <c r="DF66" s="96">
        <v>0</v>
      </c>
      <c r="DG66" s="96">
        <v>0</v>
      </c>
      <c r="DH66" s="96">
        <v>0</v>
      </c>
      <c r="DI66" s="96">
        <v>0</v>
      </c>
      <c r="DJ66" s="96">
        <v>0</v>
      </c>
      <c r="DK66" s="96">
        <v>0</v>
      </c>
      <c r="DL66" s="96">
        <v>0</v>
      </c>
      <c r="DM66" s="96">
        <v>0</v>
      </c>
      <c r="DN66" s="96">
        <v>0</v>
      </c>
      <c r="DO66" s="96">
        <v>0</v>
      </c>
      <c r="DP66" s="96">
        <v>0</v>
      </c>
      <c r="DQ66" s="96">
        <v>0</v>
      </c>
      <c r="DR66" s="96">
        <v>0</v>
      </c>
      <c r="DS66" s="96">
        <v>0</v>
      </c>
      <c r="DT66" s="96">
        <v>0</v>
      </c>
      <c r="DU66" s="96">
        <v>0</v>
      </c>
      <c r="DV66" s="96">
        <v>0</v>
      </c>
      <c r="DW66" s="96">
        <v>0</v>
      </c>
      <c r="DX66" s="96">
        <v>0</v>
      </c>
      <c r="DY66" s="96">
        <v>0</v>
      </c>
      <c r="DZ66" s="96">
        <v>0</v>
      </c>
      <c r="EA66" s="96">
        <v>0</v>
      </c>
      <c r="EB66" s="96">
        <v>0</v>
      </c>
      <c r="EC66" s="96">
        <v>0</v>
      </c>
      <c r="ED66" s="96">
        <v>0</v>
      </c>
      <c r="EE66" s="96">
        <v>0</v>
      </c>
      <c r="EF66" s="96">
        <v>0</v>
      </c>
      <c r="EG66" s="96">
        <v>0</v>
      </c>
      <c r="EH66" s="96">
        <v>0</v>
      </c>
      <c r="EI66" s="96">
        <v>0</v>
      </c>
      <c r="EJ66" s="96">
        <v>0</v>
      </c>
      <c r="EK66" s="96">
        <v>0</v>
      </c>
      <c r="EL66" s="96">
        <v>0</v>
      </c>
      <c r="EM66" s="96">
        <v>0</v>
      </c>
      <c r="EN66" s="96">
        <v>0</v>
      </c>
      <c r="EO66" s="96">
        <v>0</v>
      </c>
      <c r="EP66" s="96">
        <v>0</v>
      </c>
      <c r="EQ66" s="96">
        <v>0</v>
      </c>
      <c r="ER66" s="96">
        <v>0</v>
      </c>
      <c r="ES66" s="96">
        <v>0</v>
      </c>
      <c r="ET66" s="96">
        <v>0</v>
      </c>
      <c r="EU66" s="96">
        <v>0</v>
      </c>
      <c r="EV66" s="96">
        <v>0</v>
      </c>
      <c r="EW66" s="96">
        <v>0</v>
      </c>
      <c r="EX66" s="96">
        <v>0</v>
      </c>
      <c r="EY66" s="96">
        <v>0</v>
      </c>
      <c r="EZ66" s="96">
        <v>0</v>
      </c>
      <c r="FA66" s="96">
        <v>0</v>
      </c>
      <c r="FB66" s="96">
        <v>0</v>
      </c>
      <c r="FC66" s="96">
        <v>0</v>
      </c>
      <c r="FD66" s="96">
        <v>0</v>
      </c>
      <c r="FE66" s="96">
        <v>0</v>
      </c>
      <c r="FF66" s="96">
        <v>0</v>
      </c>
      <c r="FG66" s="96">
        <v>0</v>
      </c>
      <c r="FH66" s="96">
        <v>0</v>
      </c>
      <c r="FI66" s="96">
        <v>0</v>
      </c>
      <c r="FJ66" s="96">
        <v>0</v>
      </c>
      <c r="FK66" s="96">
        <v>0</v>
      </c>
      <c r="FL66" s="96">
        <v>0</v>
      </c>
      <c r="FM66" s="96">
        <v>0</v>
      </c>
      <c r="FN66" s="96">
        <v>0</v>
      </c>
      <c r="FO66" s="96">
        <v>0</v>
      </c>
      <c r="FP66" s="96">
        <v>0</v>
      </c>
      <c r="FQ66" s="96">
        <v>0</v>
      </c>
      <c r="FR66" s="96">
        <v>0</v>
      </c>
      <c r="FS66" s="96">
        <v>0</v>
      </c>
      <c r="FT66" s="96">
        <v>0</v>
      </c>
      <c r="FU66" s="96">
        <v>0</v>
      </c>
      <c r="FV66" s="96">
        <v>0</v>
      </c>
      <c r="FW66" s="96">
        <v>0</v>
      </c>
      <c r="FX66" s="96">
        <v>0</v>
      </c>
      <c r="FY66" s="96">
        <v>0</v>
      </c>
      <c r="FZ66" s="96">
        <v>0</v>
      </c>
      <c r="GA66" s="96">
        <v>0</v>
      </c>
      <c r="GB66" s="96">
        <v>0</v>
      </c>
      <c r="GC66" s="96">
        <v>0</v>
      </c>
      <c r="GD66" s="96">
        <v>0</v>
      </c>
      <c r="GE66" s="96">
        <v>0</v>
      </c>
      <c r="GF66" s="96">
        <v>0</v>
      </c>
      <c r="GG66" s="96">
        <v>0</v>
      </c>
      <c r="GH66" s="96">
        <v>0</v>
      </c>
      <c r="GI66" s="87">
        <v>135619</v>
      </c>
      <c r="GJ66" s="81"/>
      <c r="GK66" s="81"/>
    </row>
    <row r="67" spans="1:193">
      <c r="A67" s="87">
        <v>135695</v>
      </c>
      <c r="B67" s="87">
        <f>_xlfn.XLOOKUP(A67,[9]Planilha1!$L:$L,[9]Planilha1!$B:$B,,0)</f>
        <v>6474</v>
      </c>
      <c r="C67" s="87" t="s">
        <v>296</v>
      </c>
      <c r="D67" s="87" t="s">
        <v>297</v>
      </c>
      <c r="E67" s="91">
        <v>0</v>
      </c>
      <c r="F67" s="87" t="s">
        <v>159</v>
      </c>
      <c r="G67" s="87" t="s">
        <v>160</v>
      </c>
      <c r="H67" s="95" t="str">
        <f>VLOOKUP(B67,Elegibilidade!A:I,9,0)</f>
        <v>Elegível</v>
      </c>
      <c r="I67" s="92">
        <v>30</v>
      </c>
      <c r="J67" s="88">
        <v>0</v>
      </c>
      <c r="K67" s="88">
        <f>SUM(T67:GH67)</f>
        <v>233435.5199999999</v>
      </c>
      <c r="L67" s="88">
        <f t="shared" ref="L67:L98" si="10">J67+K67</f>
        <v>233435.5199999999</v>
      </c>
      <c r="M67" s="87" t="s">
        <v>162</v>
      </c>
      <c r="N67" s="88">
        <f>VLOOKUP(M67,Base!A:B,2,0)*L67</f>
        <v>233435.5199999999</v>
      </c>
      <c r="O67" s="88">
        <f t="shared" ref="O67:O101" si="11">NPV((1+12%)^(1/12)-1,T67:GH67)</f>
        <v>203082.07731491965</v>
      </c>
      <c r="P67" s="88">
        <f>Vendas!$J$1</f>
        <v>880.37366341237282</v>
      </c>
      <c r="Q67" s="137">
        <f>VLOOKUP(A67,[10]FluxoFuturo!$A:$Q,17,0)</f>
        <v>367.61</v>
      </c>
      <c r="R67" s="88">
        <f t="shared" ref="R67:R98" si="12">P67*Q67</f>
        <v>323634.16240702238</v>
      </c>
      <c r="S67" s="93">
        <f t="shared" ref="S67:S98" si="13">O67/R67</f>
        <v>0.62750506870010536</v>
      </c>
      <c r="T67" s="96">
        <v>5518.65</v>
      </c>
      <c r="U67" s="96">
        <v>5518.65</v>
      </c>
      <c r="V67" s="96">
        <v>5518.65</v>
      </c>
      <c r="W67" s="96">
        <v>5518.65</v>
      </c>
      <c r="X67" s="96">
        <v>22487.65</v>
      </c>
      <c r="Y67" s="96">
        <v>5518.65</v>
      </c>
      <c r="Z67" s="96">
        <v>5518.65</v>
      </c>
      <c r="AA67" s="96">
        <v>5518.65</v>
      </c>
      <c r="AB67" s="96">
        <v>5518.65</v>
      </c>
      <c r="AC67" s="96">
        <v>5518.65</v>
      </c>
      <c r="AD67" s="96">
        <v>22487.65</v>
      </c>
      <c r="AE67" s="96">
        <v>5518.65</v>
      </c>
      <c r="AF67" s="96">
        <v>5518.65</v>
      </c>
      <c r="AG67" s="96">
        <v>5518.65</v>
      </c>
      <c r="AH67" s="96">
        <v>5518.65</v>
      </c>
      <c r="AI67" s="96">
        <v>5518.65</v>
      </c>
      <c r="AJ67" s="96">
        <v>22487.65</v>
      </c>
      <c r="AK67" s="96">
        <v>5518.65</v>
      </c>
      <c r="AL67" s="96">
        <v>5518.65</v>
      </c>
      <c r="AM67" s="96">
        <v>5518.65</v>
      </c>
      <c r="AN67" s="96">
        <v>5518.65</v>
      </c>
      <c r="AO67" s="96">
        <v>5518.65</v>
      </c>
      <c r="AP67" s="96">
        <v>22487.65</v>
      </c>
      <c r="AQ67" s="96">
        <v>5518.65</v>
      </c>
      <c r="AR67" s="96">
        <v>5518.65</v>
      </c>
      <c r="AS67" s="96">
        <v>5518.65</v>
      </c>
      <c r="AT67" s="96">
        <v>5518.65</v>
      </c>
      <c r="AU67" s="96">
        <v>5518.65</v>
      </c>
      <c r="AV67" s="96">
        <v>5518.65</v>
      </c>
      <c r="AW67" s="96">
        <v>5518.67</v>
      </c>
      <c r="AX67" s="96">
        <v>0</v>
      </c>
      <c r="AY67" s="96">
        <v>0</v>
      </c>
      <c r="AZ67" s="96">
        <v>0</v>
      </c>
      <c r="BA67" s="96">
        <v>0</v>
      </c>
      <c r="BB67" s="96">
        <v>0</v>
      </c>
      <c r="BC67" s="96">
        <v>0</v>
      </c>
      <c r="BD67" s="96">
        <v>0</v>
      </c>
      <c r="BE67" s="96">
        <v>0</v>
      </c>
      <c r="BF67" s="96">
        <v>0</v>
      </c>
      <c r="BG67" s="96">
        <v>0</v>
      </c>
      <c r="BH67" s="96">
        <v>0</v>
      </c>
      <c r="BI67" s="96">
        <v>0</v>
      </c>
      <c r="BJ67" s="96">
        <v>0</v>
      </c>
      <c r="BK67" s="96">
        <v>0</v>
      </c>
      <c r="BL67" s="96">
        <v>0</v>
      </c>
      <c r="BM67" s="96">
        <v>0</v>
      </c>
      <c r="BN67" s="96">
        <v>0</v>
      </c>
      <c r="BO67" s="96">
        <v>0</v>
      </c>
      <c r="BP67" s="96">
        <v>0</v>
      </c>
      <c r="BQ67" s="96">
        <v>0</v>
      </c>
      <c r="BR67" s="96">
        <v>0</v>
      </c>
      <c r="BS67" s="96">
        <v>0</v>
      </c>
      <c r="BT67" s="96">
        <v>0</v>
      </c>
      <c r="BU67" s="96">
        <v>0</v>
      </c>
      <c r="BV67" s="96">
        <v>0</v>
      </c>
      <c r="BW67" s="96">
        <v>0</v>
      </c>
      <c r="BX67" s="96">
        <v>0</v>
      </c>
      <c r="BY67" s="96">
        <v>0</v>
      </c>
      <c r="BZ67" s="96">
        <v>0</v>
      </c>
      <c r="CA67" s="96">
        <v>0</v>
      </c>
      <c r="CB67" s="96">
        <v>0</v>
      </c>
      <c r="CC67" s="96">
        <v>0</v>
      </c>
      <c r="CD67" s="96">
        <v>0</v>
      </c>
      <c r="CE67" s="96">
        <v>0</v>
      </c>
      <c r="CF67" s="96">
        <v>0</v>
      </c>
      <c r="CG67" s="96">
        <v>0</v>
      </c>
      <c r="CH67" s="96">
        <v>0</v>
      </c>
      <c r="CI67" s="96">
        <v>0</v>
      </c>
      <c r="CJ67" s="96">
        <v>0</v>
      </c>
      <c r="CK67" s="96">
        <v>0</v>
      </c>
      <c r="CL67" s="96">
        <v>0</v>
      </c>
      <c r="CM67" s="96">
        <v>0</v>
      </c>
      <c r="CN67" s="96">
        <v>0</v>
      </c>
      <c r="CO67" s="96">
        <v>0</v>
      </c>
      <c r="CP67" s="96">
        <v>0</v>
      </c>
      <c r="CQ67" s="96">
        <v>0</v>
      </c>
      <c r="CR67" s="96">
        <v>0</v>
      </c>
      <c r="CS67" s="96">
        <v>0</v>
      </c>
      <c r="CT67" s="96">
        <v>0</v>
      </c>
      <c r="CU67" s="96">
        <v>0</v>
      </c>
      <c r="CV67" s="96">
        <v>0</v>
      </c>
      <c r="CW67" s="96">
        <v>0</v>
      </c>
      <c r="CX67" s="96">
        <v>0</v>
      </c>
      <c r="CY67" s="96">
        <v>0</v>
      </c>
      <c r="CZ67" s="96">
        <v>0</v>
      </c>
      <c r="DA67" s="96">
        <v>0</v>
      </c>
      <c r="DB67" s="96">
        <v>0</v>
      </c>
      <c r="DC67" s="96">
        <v>0</v>
      </c>
      <c r="DD67" s="96">
        <v>0</v>
      </c>
      <c r="DE67" s="96">
        <v>0</v>
      </c>
      <c r="DF67" s="96">
        <v>0</v>
      </c>
      <c r="DG67" s="96">
        <v>0</v>
      </c>
      <c r="DH67" s="96">
        <v>0</v>
      </c>
      <c r="DI67" s="96">
        <v>0</v>
      </c>
      <c r="DJ67" s="96">
        <v>0</v>
      </c>
      <c r="DK67" s="96">
        <v>0</v>
      </c>
      <c r="DL67" s="96">
        <v>0</v>
      </c>
      <c r="DM67" s="96">
        <v>0</v>
      </c>
      <c r="DN67" s="96">
        <v>0</v>
      </c>
      <c r="DO67" s="96">
        <v>0</v>
      </c>
      <c r="DP67" s="96">
        <v>0</v>
      </c>
      <c r="DQ67" s="96">
        <v>0</v>
      </c>
      <c r="DR67" s="96">
        <v>0</v>
      </c>
      <c r="DS67" s="96">
        <v>0</v>
      </c>
      <c r="DT67" s="96">
        <v>0</v>
      </c>
      <c r="DU67" s="96">
        <v>0</v>
      </c>
      <c r="DV67" s="96">
        <v>0</v>
      </c>
      <c r="DW67" s="96">
        <v>0</v>
      </c>
      <c r="DX67" s="96">
        <v>0</v>
      </c>
      <c r="DY67" s="96">
        <v>0</v>
      </c>
      <c r="DZ67" s="96">
        <v>0</v>
      </c>
      <c r="EA67" s="96">
        <v>0</v>
      </c>
      <c r="EB67" s="96">
        <v>0</v>
      </c>
      <c r="EC67" s="96">
        <v>0</v>
      </c>
      <c r="ED67" s="96">
        <v>0</v>
      </c>
      <c r="EE67" s="96">
        <v>0</v>
      </c>
      <c r="EF67" s="96">
        <v>0</v>
      </c>
      <c r="EG67" s="96">
        <v>0</v>
      </c>
      <c r="EH67" s="96">
        <v>0</v>
      </c>
      <c r="EI67" s="96">
        <v>0</v>
      </c>
      <c r="EJ67" s="96">
        <v>0</v>
      </c>
      <c r="EK67" s="96">
        <v>0</v>
      </c>
      <c r="EL67" s="96">
        <v>0</v>
      </c>
      <c r="EM67" s="96">
        <v>0</v>
      </c>
      <c r="EN67" s="96">
        <v>0</v>
      </c>
      <c r="EO67" s="96">
        <v>0</v>
      </c>
      <c r="EP67" s="96">
        <v>0</v>
      </c>
      <c r="EQ67" s="96">
        <v>0</v>
      </c>
      <c r="ER67" s="96">
        <v>0</v>
      </c>
      <c r="ES67" s="96">
        <v>0</v>
      </c>
      <c r="ET67" s="96">
        <v>0</v>
      </c>
      <c r="EU67" s="96">
        <v>0</v>
      </c>
      <c r="EV67" s="96">
        <v>0</v>
      </c>
      <c r="EW67" s="96">
        <v>0</v>
      </c>
      <c r="EX67" s="96">
        <v>0</v>
      </c>
      <c r="EY67" s="96">
        <v>0</v>
      </c>
      <c r="EZ67" s="96">
        <v>0</v>
      </c>
      <c r="FA67" s="96">
        <v>0</v>
      </c>
      <c r="FB67" s="96">
        <v>0</v>
      </c>
      <c r="FC67" s="96">
        <v>0</v>
      </c>
      <c r="FD67" s="96">
        <v>0</v>
      </c>
      <c r="FE67" s="96">
        <v>0</v>
      </c>
      <c r="FF67" s="96">
        <v>0</v>
      </c>
      <c r="FG67" s="96">
        <v>0</v>
      </c>
      <c r="FH67" s="96">
        <v>0</v>
      </c>
      <c r="FI67" s="96">
        <v>0</v>
      </c>
      <c r="FJ67" s="96">
        <v>0</v>
      </c>
      <c r="FK67" s="96">
        <v>0</v>
      </c>
      <c r="FL67" s="96">
        <v>0</v>
      </c>
      <c r="FM67" s="96">
        <v>0</v>
      </c>
      <c r="FN67" s="96">
        <v>0</v>
      </c>
      <c r="FO67" s="96">
        <v>0</v>
      </c>
      <c r="FP67" s="96">
        <v>0</v>
      </c>
      <c r="FQ67" s="96">
        <v>0</v>
      </c>
      <c r="FR67" s="96">
        <v>0</v>
      </c>
      <c r="FS67" s="96">
        <v>0</v>
      </c>
      <c r="FT67" s="96">
        <v>0</v>
      </c>
      <c r="FU67" s="96">
        <v>0</v>
      </c>
      <c r="FV67" s="96">
        <v>0</v>
      </c>
      <c r="FW67" s="96">
        <v>0</v>
      </c>
      <c r="FX67" s="96">
        <v>0</v>
      </c>
      <c r="FY67" s="96">
        <v>0</v>
      </c>
      <c r="FZ67" s="96">
        <v>0</v>
      </c>
      <c r="GA67" s="96">
        <v>0</v>
      </c>
      <c r="GB67" s="96">
        <v>0</v>
      </c>
      <c r="GC67" s="96">
        <v>0</v>
      </c>
      <c r="GD67" s="96">
        <v>0</v>
      </c>
      <c r="GE67" s="96">
        <v>0</v>
      </c>
      <c r="GF67" s="96">
        <v>0</v>
      </c>
      <c r="GG67" s="96">
        <v>0</v>
      </c>
      <c r="GH67" s="96">
        <v>0</v>
      </c>
      <c r="GI67" s="87">
        <v>135695</v>
      </c>
      <c r="GJ67" s="81"/>
      <c r="GK67" s="81"/>
    </row>
    <row r="68" spans="1:193">
      <c r="A68" s="87">
        <v>135694</v>
      </c>
      <c r="B68" s="87">
        <f>_xlfn.XLOOKUP(A68,[9]Planilha1!$L:$L,[9]Planilha1!$B:$B,,0)</f>
        <v>6473</v>
      </c>
      <c r="C68" s="87" t="s">
        <v>296</v>
      </c>
      <c r="D68" s="87" t="s">
        <v>297</v>
      </c>
      <c r="E68" s="91">
        <v>0</v>
      </c>
      <c r="F68" s="87" t="s">
        <v>159</v>
      </c>
      <c r="G68" s="87" t="s">
        <v>160</v>
      </c>
      <c r="H68" s="95" t="str">
        <f>VLOOKUP(B68,Elegibilidade!A:I,9,0)</f>
        <v>Elegível</v>
      </c>
      <c r="I68" s="92">
        <v>30</v>
      </c>
      <c r="J68" s="88">
        <v>0</v>
      </c>
      <c r="K68" s="88">
        <f>SUM(T68:GH68)</f>
        <v>232908.72999999992</v>
      </c>
      <c r="L68" s="88">
        <f t="shared" si="10"/>
        <v>232908.72999999992</v>
      </c>
      <c r="M68" s="87" t="s">
        <v>162</v>
      </c>
      <c r="N68" s="88">
        <f>VLOOKUP(M68,Base!A:B,2,0)*L68</f>
        <v>232908.72999999992</v>
      </c>
      <c r="O68" s="88">
        <f t="shared" si="11"/>
        <v>202625.49898704735</v>
      </c>
      <c r="P68" s="88">
        <f>Vendas!$J$1</f>
        <v>880.37366341237282</v>
      </c>
      <c r="Q68" s="137">
        <f>VLOOKUP(A68,[10]FluxoFuturo!$A:$Q,17,0)</f>
        <v>367.01</v>
      </c>
      <c r="R68" s="88">
        <f t="shared" si="12"/>
        <v>323105.93820897496</v>
      </c>
      <c r="S68" s="93">
        <f t="shared" si="13"/>
        <v>0.62711784286674244</v>
      </c>
      <c r="T68" s="96">
        <v>5501.09</v>
      </c>
      <c r="U68" s="96">
        <v>5501.09</v>
      </c>
      <c r="V68" s="96">
        <v>5501.09</v>
      </c>
      <c r="W68" s="96">
        <v>5501.09</v>
      </c>
      <c r="X68" s="96">
        <v>22470.09</v>
      </c>
      <c r="Y68" s="96">
        <v>5501.09</v>
      </c>
      <c r="Z68" s="96">
        <v>5501.09</v>
      </c>
      <c r="AA68" s="96">
        <v>5501.09</v>
      </c>
      <c r="AB68" s="96">
        <v>5501.09</v>
      </c>
      <c r="AC68" s="96">
        <v>5501.09</v>
      </c>
      <c r="AD68" s="96">
        <v>22470.09</v>
      </c>
      <c r="AE68" s="96">
        <v>5501.09</v>
      </c>
      <c r="AF68" s="96">
        <v>5501.09</v>
      </c>
      <c r="AG68" s="96">
        <v>5501.09</v>
      </c>
      <c r="AH68" s="96">
        <v>5501.09</v>
      </c>
      <c r="AI68" s="96">
        <v>5501.09</v>
      </c>
      <c r="AJ68" s="96">
        <v>22470.09</v>
      </c>
      <c r="AK68" s="96">
        <v>5501.09</v>
      </c>
      <c r="AL68" s="96">
        <v>5501.09</v>
      </c>
      <c r="AM68" s="96">
        <v>5501.09</v>
      </c>
      <c r="AN68" s="96">
        <v>5501.09</v>
      </c>
      <c r="AO68" s="96">
        <v>5501.09</v>
      </c>
      <c r="AP68" s="96">
        <v>22470.09</v>
      </c>
      <c r="AQ68" s="96">
        <v>5501.09</v>
      </c>
      <c r="AR68" s="96">
        <v>5501.09</v>
      </c>
      <c r="AS68" s="96">
        <v>5501.09</v>
      </c>
      <c r="AT68" s="96">
        <v>5501.09</v>
      </c>
      <c r="AU68" s="96">
        <v>5501.09</v>
      </c>
      <c r="AV68" s="96">
        <v>5501.09</v>
      </c>
      <c r="AW68" s="96">
        <v>5501.12</v>
      </c>
      <c r="AX68" s="96">
        <v>0</v>
      </c>
      <c r="AY68" s="96">
        <v>0</v>
      </c>
      <c r="AZ68" s="96">
        <v>0</v>
      </c>
      <c r="BA68" s="96">
        <v>0</v>
      </c>
      <c r="BB68" s="96">
        <v>0</v>
      </c>
      <c r="BC68" s="96">
        <v>0</v>
      </c>
      <c r="BD68" s="96">
        <v>0</v>
      </c>
      <c r="BE68" s="96">
        <v>0</v>
      </c>
      <c r="BF68" s="96">
        <v>0</v>
      </c>
      <c r="BG68" s="96">
        <v>0</v>
      </c>
      <c r="BH68" s="96">
        <v>0</v>
      </c>
      <c r="BI68" s="96">
        <v>0</v>
      </c>
      <c r="BJ68" s="96">
        <v>0</v>
      </c>
      <c r="BK68" s="96">
        <v>0</v>
      </c>
      <c r="BL68" s="96">
        <v>0</v>
      </c>
      <c r="BM68" s="96">
        <v>0</v>
      </c>
      <c r="BN68" s="96">
        <v>0</v>
      </c>
      <c r="BO68" s="96">
        <v>0</v>
      </c>
      <c r="BP68" s="96">
        <v>0</v>
      </c>
      <c r="BQ68" s="96">
        <v>0</v>
      </c>
      <c r="BR68" s="96">
        <v>0</v>
      </c>
      <c r="BS68" s="96">
        <v>0</v>
      </c>
      <c r="BT68" s="96">
        <v>0</v>
      </c>
      <c r="BU68" s="96">
        <v>0</v>
      </c>
      <c r="BV68" s="96">
        <v>0</v>
      </c>
      <c r="BW68" s="96">
        <v>0</v>
      </c>
      <c r="BX68" s="96">
        <v>0</v>
      </c>
      <c r="BY68" s="96">
        <v>0</v>
      </c>
      <c r="BZ68" s="96">
        <v>0</v>
      </c>
      <c r="CA68" s="96">
        <v>0</v>
      </c>
      <c r="CB68" s="96">
        <v>0</v>
      </c>
      <c r="CC68" s="96">
        <v>0</v>
      </c>
      <c r="CD68" s="96">
        <v>0</v>
      </c>
      <c r="CE68" s="96">
        <v>0</v>
      </c>
      <c r="CF68" s="96">
        <v>0</v>
      </c>
      <c r="CG68" s="96">
        <v>0</v>
      </c>
      <c r="CH68" s="96">
        <v>0</v>
      </c>
      <c r="CI68" s="96">
        <v>0</v>
      </c>
      <c r="CJ68" s="96">
        <v>0</v>
      </c>
      <c r="CK68" s="96">
        <v>0</v>
      </c>
      <c r="CL68" s="96">
        <v>0</v>
      </c>
      <c r="CM68" s="96">
        <v>0</v>
      </c>
      <c r="CN68" s="96">
        <v>0</v>
      </c>
      <c r="CO68" s="96">
        <v>0</v>
      </c>
      <c r="CP68" s="96">
        <v>0</v>
      </c>
      <c r="CQ68" s="96">
        <v>0</v>
      </c>
      <c r="CR68" s="96">
        <v>0</v>
      </c>
      <c r="CS68" s="96">
        <v>0</v>
      </c>
      <c r="CT68" s="96">
        <v>0</v>
      </c>
      <c r="CU68" s="96">
        <v>0</v>
      </c>
      <c r="CV68" s="96">
        <v>0</v>
      </c>
      <c r="CW68" s="96">
        <v>0</v>
      </c>
      <c r="CX68" s="96">
        <v>0</v>
      </c>
      <c r="CY68" s="96">
        <v>0</v>
      </c>
      <c r="CZ68" s="96">
        <v>0</v>
      </c>
      <c r="DA68" s="96">
        <v>0</v>
      </c>
      <c r="DB68" s="96">
        <v>0</v>
      </c>
      <c r="DC68" s="96">
        <v>0</v>
      </c>
      <c r="DD68" s="96">
        <v>0</v>
      </c>
      <c r="DE68" s="96">
        <v>0</v>
      </c>
      <c r="DF68" s="96">
        <v>0</v>
      </c>
      <c r="DG68" s="96">
        <v>0</v>
      </c>
      <c r="DH68" s="96">
        <v>0</v>
      </c>
      <c r="DI68" s="96">
        <v>0</v>
      </c>
      <c r="DJ68" s="96">
        <v>0</v>
      </c>
      <c r="DK68" s="96">
        <v>0</v>
      </c>
      <c r="DL68" s="96">
        <v>0</v>
      </c>
      <c r="DM68" s="96">
        <v>0</v>
      </c>
      <c r="DN68" s="96">
        <v>0</v>
      </c>
      <c r="DO68" s="96">
        <v>0</v>
      </c>
      <c r="DP68" s="96">
        <v>0</v>
      </c>
      <c r="DQ68" s="96">
        <v>0</v>
      </c>
      <c r="DR68" s="96">
        <v>0</v>
      </c>
      <c r="DS68" s="96">
        <v>0</v>
      </c>
      <c r="DT68" s="96">
        <v>0</v>
      </c>
      <c r="DU68" s="96">
        <v>0</v>
      </c>
      <c r="DV68" s="96">
        <v>0</v>
      </c>
      <c r="DW68" s="96">
        <v>0</v>
      </c>
      <c r="DX68" s="96">
        <v>0</v>
      </c>
      <c r="DY68" s="96">
        <v>0</v>
      </c>
      <c r="DZ68" s="96">
        <v>0</v>
      </c>
      <c r="EA68" s="96">
        <v>0</v>
      </c>
      <c r="EB68" s="96">
        <v>0</v>
      </c>
      <c r="EC68" s="96">
        <v>0</v>
      </c>
      <c r="ED68" s="96">
        <v>0</v>
      </c>
      <c r="EE68" s="96">
        <v>0</v>
      </c>
      <c r="EF68" s="96">
        <v>0</v>
      </c>
      <c r="EG68" s="96">
        <v>0</v>
      </c>
      <c r="EH68" s="96">
        <v>0</v>
      </c>
      <c r="EI68" s="96">
        <v>0</v>
      </c>
      <c r="EJ68" s="96">
        <v>0</v>
      </c>
      <c r="EK68" s="96">
        <v>0</v>
      </c>
      <c r="EL68" s="96">
        <v>0</v>
      </c>
      <c r="EM68" s="96">
        <v>0</v>
      </c>
      <c r="EN68" s="96">
        <v>0</v>
      </c>
      <c r="EO68" s="96">
        <v>0</v>
      </c>
      <c r="EP68" s="96">
        <v>0</v>
      </c>
      <c r="EQ68" s="96">
        <v>0</v>
      </c>
      <c r="ER68" s="96">
        <v>0</v>
      </c>
      <c r="ES68" s="96">
        <v>0</v>
      </c>
      <c r="ET68" s="96">
        <v>0</v>
      </c>
      <c r="EU68" s="96">
        <v>0</v>
      </c>
      <c r="EV68" s="96">
        <v>0</v>
      </c>
      <c r="EW68" s="96">
        <v>0</v>
      </c>
      <c r="EX68" s="96">
        <v>0</v>
      </c>
      <c r="EY68" s="96">
        <v>0</v>
      </c>
      <c r="EZ68" s="96">
        <v>0</v>
      </c>
      <c r="FA68" s="96">
        <v>0</v>
      </c>
      <c r="FB68" s="96">
        <v>0</v>
      </c>
      <c r="FC68" s="96">
        <v>0</v>
      </c>
      <c r="FD68" s="96">
        <v>0</v>
      </c>
      <c r="FE68" s="96">
        <v>0</v>
      </c>
      <c r="FF68" s="96">
        <v>0</v>
      </c>
      <c r="FG68" s="96">
        <v>0</v>
      </c>
      <c r="FH68" s="96">
        <v>0</v>
      </c>
      <c r="FI68" s="96">
        <v>0</v>
      </c>
      <c r="FJ68" s="96">
        <v>0</v>
      </c>
      <c r="FK68" s="96">
        <v>0</v>
      </c>
      <c r="FL68" s="96">
        <v>0</v>
      </c>
      <c r="FM68" s="96">
        <v>0</v>
      </c>
      <c r="FN68" s="96">
        <v>0</v>
      </c>
      <c r="FO68" s="96">
        <v>0</v>
      </c>
      <c r="FP68" s="96">
        <v>0</v>
      </c>
      <c r="FQ68" s="96">
        <v>0</v>
      </c>
      <c r="FR68" s="96">
        <v>0</v>
      </c>
      <c r="FS68" s="96">
        <v>0</v>
      </c>
      <c r="FT68" s="96">
        <v>0</v>
      </c>
      <c r="FU68" s="96">
        <v>0</v>
      </c>
      <c r="FV68" s="96">
        <v>0</v>
      </c>
      <c r="FW68" s="96">
        <v>0</v>
      </c>
      <c r="FX68" s="96">
        <v>0</v>
      </c>
      <c r="FY68" s="96">
        <v>0</v>
      </c>
      <c r="FZ68" s="96">
        <v>0</v>
      </c>
      <c r="GA68" s="96">
        <v>0</v>
      </c>
      <c r="GB68" s="96">
        <v>0</v>
      </c>
      <c r="GC68" s="96">
        <v>0</v>
      </c>
      <c r="GD68" s="96">
        <v>0</v>
      </c>
      <c r="GE68" s="96">
        <v>0</v>
      </c>
      <c r="GF68" s="96">
        <v>0</v>
      </c>
      <c r="GG68" s="96">
        <v>0</v>
      </c>
      <c r="GH68" s="96">
        <v>0</v>
      </c>
      <c r="GI68" s="87">
        <v>135694</v>
      </c>
      <c r="GJ68" s="81"/>
      <c r="GK68" s="81"/>
    </row>
    <row r="69" spans="1:193">
      <c r="A69" s="87">
        <v>135684</v>
      </c>
      <c r="B69" s="87">
        <f>_xlfn.XLOOKUP(A69,[9]Planilha1!$L:$L,[9]Planilha1!$B:$B,,0)</f>
        <v>6424</v>
      </c>
      <c r="C69" s="87" t="s">
        <v>242</v>
      </c>
      <c r="D69" s="87" t="s">
        <v>243</v>
      </c>
      <c r="E69" s="91">
        <v>0</v>
      </c>
      <c r="F69" s="87" t="s">
        <v>159</v>
      </c>
      <c r="G69" s="87" t="s">
        <v>160</v>
      </c>
      <c r="H69" s="95" t="str">
        <f>VLOOKUP(B69,Elegibilidade!A:I,9,0)</f>
        <v>Elegível</v>
      </c>
      <c r="I69" s="92">
        <v>25</v>
      </c>
      <c r="J69" s="88">
        <v>0</v>
      </c>
      <c r="K69" s="88">
        <f>SUM(T69:GH69)</f>
        <v>230899.50000000006</v>
      </c>
      <c r="L69" s="88">
        <f t="shared" si="10"/>
        <v>230899.50000000006</v>
      </c>
      <c r="M69" s="87" t="s">
        <v>162</v>
      </c>
      <c r="N69" s="88">
        <f>VLOOKUP(M69,Base!A:B,2,0)*L69</f>
        <v>230899.50000000006</v>
      </c>
      <c r="O69" s="88">
        <f t="shared" si="11"/>
        <v>204696.35297892863</v>
      </c>
      <c r="P69" s="88">
        <f>Vendas!$J$1</f>
        <v>880.37366341237282</v>
      </c>
      <c r="Q69" s="137">
        <f>VLOOKUP(A69,[10]FluxoFuturo!$A:$Q,17,0)</f>
        <v>372.28</v>
      </c>
      <c r="R69" s="88">
        <f t="shared" si="12"/>
        <v>327745.50741515815</v>
      </c>
      <c r="S69" s="93">
        <f t="shared" si="13"/>
        <v>0.62455883710905591</v>
      </c>
      <c r="T69" s="96">
        <v>9235.98</v>
      </c>
      <c r="U69" s="96">
        <v>9235.98</v>
      </c>
      <c r="V69" s="96">
        <v>9235.98</v>
      </c>
      <c r="W69" s="96">
        <v>9235.98</v>
      </c>
      <c r="X69" s="96">
        <v>9235.98</v>
      </c>
      <c r="Y69" s="96">
        <v>9235.98</v>
      </c>
      <c r="Z69" s="96">
        <v>9235.98</v>
      </c>
      <c r="AA69" s="96">
        <v>9235.98</v>
      </c>
      <c r="AB69" s="96">
        <v>9235.98</v>
      </c>
      <c r="AC69" s="96">
        <v>9235.98</v>
      </c>
      <c r="AD69" s="96">
        <v>9235.98</v>
      </c>
      <c r="AE69" s="96">
        <v>9235.98</v>
      </c>
      <c r="AF69" s="96">
        <v>9235.98</v>
      </c>
      <c r="AG69" s="96">
        <v>9235.98</v>
      </c>
      <c r="AH69" s="96">
        <v>9235.98</v>
      </c>
      <c r="AI69" s="96">
        <v>9235.98</v>
      </c>
      <c r="AJ69" s="96">
        <v>9235.98</v>
      </c>
      <c r="AK69" s="96">
        <v>9235.98</v>
      </c>
      <c r="AL69" s="96">
        <v>9235.98</v>
      </c>
      <c r="AM69" s="96">
        <v>9235.98</v>
      </c>
      <c r="AN69" s="96">
        <v>9235.98</v>
      </c>
      <c r="AO69" s="96">
        <v>9235.98</v>
      </c>
      <c r="AP69" s="96">
        <v>9235.98</v>
      </c>
      <c r="AQ69" s="96">
        <v>9235.98</v>
      </c>
      <c r="AR69" s="96">
        <v>9235.98</v>
      </c>
      <c r="AS69" s="96">
        <v>0</v>
      </c>
      <c r="AT69" s="96">
        <v>0</v>
      </c>
      <c r="AU69" s="96">
        <v>0</v>
      </c>
      <c r="AV69" s="96">
        <v>0</v>
      </c>
      <c r="AW69" s="96">
        <v>0</v>
      </c>
      <c r="AX69" s="96">
        <v>0</v>
      </c>
      <c r="AY69" s="96">
        <v>0</v>
      </c>
      <c r="AZ69" s="96">
        <v>0</v>
      </c>
      <c r="BA69" s="96">
        <v>0</v>
      </c>
      <c r="BB69" s="96">
        <v>0</v>
      </c>
      <c r="BC69" s="96">
        <v>0</v>
      </c>
      <c r="BD69" s="96">
        <v>0</v>
      </c>
      <c r="BE69" s="96">
        <v>0</v>
      </c>
      <c r="BF69" s="96">
        <v>0</v>
      </c>
      <c r="BG69" s="96">
        <v>0</v>
      </c>
      <c r="BH69" s="96">
        <v>0</v>
      </c>
      <c r="BI69" s="96">
        <v>0</v>
      </c>
      <c r="BJ69" s="96">
        <v>0</v>
      </c>
      <c r="BK69" s="96">
        <v>0</v>
      </c>
      <c r="BL69" s="96">
        <v>0</v>
      </c>
      <c r="BM69" s="96">
        <v>0</v>
      </c>
      <c r="BN69" s="96">
        <v>0</v>
      </c>
      <c r="BO69" s="96">
        <v>0</v>
      </c>
      <c r="BP69" s="96">
        <v>0</v>
      </c>
      <c r="BQ69" s="96">
        <v>0</v>
      </c>
      <c r="BR69" s="96">
        <v>0</v>
      </c>
      <c r="BS69" s="96">
        <v>0</v>
      </c>
      <c r="BT69" s="96">
        <v>0</v>
      </c>
      <c r="BU69" s="96">
        <v>0</v>
      </c>
      <c r="BV69" s="96">
        <v>0</v>
      </c>
      <c r="BW69" s="96">
        <v>0</v>
      </c>
      <c r="BX69" s="96">
        <v>0</v>
      </c>
      <c r="BY69" s="96">
        <v>0</v>
      </c>
      <c r="BZ69" s="96">
        <v>0</v>
      </c>
      <c r="CA69" s="96">
        <v>0</v>
      </c>
      <c r="CB69" s="96">
        <v>0</v>
      </c>
      <c r="CC69" s="96">
        <v>0</v>
      </c>
      <c r="CD69" s="96">
        <v>0</v>
      </c>
      <c r="CE69" s="96">
        <v>0</v>
      </c>
      <c r="CF69" s="96">
        <v>0</v>
      </c>
      <c r="CG69" s="96">
        <v>0</v>
      </c>
      <c r="CH69" s="96">
        <v>0</v>
      </c>
      <c r="CI69" s="96">
        <v>0</v>
      </c>
      <c r="CJ69" s="96">
        <v>0</v>
      </c>
      <c r="CK69" s="96">
        <v>0</v>
      </c>
      <c r="CL69" s="96">
        <v>0</v>
      </c>
      <c r="CM69" s="96">
        <v>0</v>
      </c>
      <c r="CN69" s="96">
        <v>0</v>
      </c>
      <c r="CO69" s="96">
        <v>0</v>
      </c>
      <c r="CP69" s="96">
        <v>0</v>
      </c>
      <c r="CQ69" s="96">
        <v>0</v>
      </c>
      <c r="CR69" s="96">
        <v>0</v>
      </c>
      <c r="CS69" s="96">
        <v>0</v>
      </c>
      <c r="CT69" s="96">
        <v>0</v>
      </c>
      <c r="CU69" s="96">
        <v>0</v>
      </c>
      <c r="CV69" s="96">
        <v>0</v>
      </c>
      <c r="CW69" s="96">
        <v>0</v>
      </c>
      <c r="CX69" s="96">
        <v>0</v>
      </c>
      <c r="CY69" s="96">
        <v>0</v>
      </c>
      <c r="CZ69" s="96">
        <v>0</v>
      </c>
      <c r="DA69" s="96">
        <v>0</v>
      </c>
      <c r="DB69" s="96">
        <v>0</v>
      </c>
      <c r="DC69" s="96">
        <v>0</v>
      </c>
      <c r="DD69" s="96">
        <v>0</v>
      </c>
      <c r="DE69" s="96">
        <v>0</v>
      </c>
      <c r="DF69" s="96">
        <v>0</v>
      </c>
      <c r="DG69" s="96">
        <v>0</v>
      </c>
      <c r="DH69" s="96">
        <v>0</v>
      </c>
      <c r="DI69" s="96">
        <v>0</v>
      </c>
      <c r="DJ69" s="96">
        <v>0</v>
      </c>
      <c r="DK69" s="96">
        <v>0</v>
      </c>
      <c r="DL69" s="96">
        <v>0</v>
      </c>
      <c r="DM69" s="96">
        <v>0</v>
      </c>
      <c r="DN69" s="96">
        <v>0</v>
      </c>
      <c r="DO69" s="96">
        <v>0</v>
      </c>
      <c r="DP69" s="96">
        <v>0</v>
      </c>
      <c r="DQ69" s="96">
        <v>0</v>
      </c>
      <c r="DR69" s="96">
        <v>0</v>
      </c>
      <c r="DS69" s="96">
        <v>0</v>
      </c>
      <c r="DT69" s="96">
        <v>0</v>
      </c>
      <c r="DU69" s="96">
        <v>0</v>
      </c>
      <c r="DV69" s="96">
        <v>0</v>
      </c>
      <c r="DW69" s="96">
        <v>0</v>
      </c>
      <c r="DX69" s="96">
        <v>0</v>
      </c>
      <c r="DY69" s="96">
        <v>0</v>
      </c>
      <c r="DZ69" s="96">
        <v>0</v>
      </c>
      <c r="EA69" s="96">
        <v>0</v>
      </c>
      <c r="EB69" s="96">
        <v>0</v>
      </c>
      <c r="EC69" s="96">
        <v>0</v>
      </c>
      <c r="ED69" s="96">
        <v>0</v>
      </c>
      <c r="EE69" s="96">
        <v>0</v>
      </c>
      <c r="EF69" s="96">
        <v>0</v>
      </c>
      <c r="EG69" s="96">
        <v>0</v>
      </c>
      <c r="EH69" s="96">
        <v>0</v>
      </c>
      <c r="EI69" s="96">
        <v>0</v>
      </c>
      <c r="EJ69" s="96">
        <v>0</v>
      </c>
      <c r="EK69" s="96">
        <v>0</v>
      </c>
      <c r="EL69" s="96">
        <v>0</v>
      </c>
      <c r="EM69" s="96">
        <v>0</v>
      </c>
      <c r="EN69" s="96">
        <v>0</v>
      </c>
      <c r="EO69" s="96">
        <v>0</v>
      </c>
      <c r="EP69" s="96">
        <v>0</v>
      </c>
      <c r="EQ69" s="96">
        <v>0</v>
      </c>
      <c r="ER69" s="96">
        <v>0</v>
      </c>
      <c r="ES69" s="96">
        <v>0</v>
      </c>
      <c r="ET69" s="96">
        <v>0</v>
      </c>
      <c r="EU69" s="96">
        <v>0</v>
      </c>
      <c r="EV69" s="96">
        <v>0</v>
      </c>
      <c r="EW69" s="96">
        <v>0</v>
      </c>
      <c r="EX69" s="96">
        <v>0</v>
      </c>
      <c r="EY69" s="96">
        <v>0</v>
      </c>
      <c r="EZ69" s="96">
        <v>0</v>
      </c>
      <c r="FA69" s="96">
        <v>0</v>
      </c>
      <c r="FB69" s="96">
        <v>0</v>
      </c>
      <c r="FC69" s="96">
        <v>0</v>
      </c>
      <c r="FD69" s="96">
        <v>0</v>
      </c>
      <c r="FE69" s="96">
        <v>0</v>
      </c>
      <c r="FF69" s="96">
        <v>0</v>
      </c>
      <c r="FG69" s="96">
        <v>0</v>
      </c>
      <c r="FH69" s="96">
        <v>0</v>
      </c>
      <c r="FI69" s="96">
        <v>0</v>
      </c>
      <c r="FJ69" s="96">
        <v>0</v>
      </c>
      <c r="FK69" s="96">
        <v>0</v>
      </c>
      <c r="FL69" s="96">
        <v>0</v>
      </c>
      <c r="FM69" s="96">
        <v>0</v>
      </c>
      <c r="FN69" s="96">
        <v>0</v>
      </c>
      <c r="FO69" s="96">
        <v>0</v>
      </c>
      <c r="FP69" s="96">
        <v>0</v>
      </c>
      <c r="FQ69" s="96">
        <v>0</v>
      </c>
      <c r="FR69" s="96">
        <v>0</v>
      </c>
      <c r="FS69" s="96">
        <v>0</v>
      </c>
      <c r="FT69" s="96">
        <v>0</v>
      </c>
      <c r="FU69" s="96">
        <v>0</v>
      </c>
      <c r="FV69" s="96">
        <v>0</v>
      </c>
      <c r="FW69" s="96">
        <v>0</v>
      </c>
      <c r="FX69" s="96">
        <v>0</v>
      </c>
      <c r="FY69" s="96">
        <v>0</v>
      </c>
      <c r="FZ69" s="96">
        <v>0</v>
      </c>
      <c r="GA69" s="96">
        <v>0</v>
      </c>
      <c r="GB69" s="96">
        <v>0</v>
      </c>
      <c r="GC69" s="96">
        <v>0</v>
      </c>
      <c r="GD69" s="96">
        <v>0</v>
      </c>
      <c r="GE69" s="96">
        <v>0</v>
      </c>
      <c r="GF69" s="96">
        <v>0</v>
      </c>
      <c r="GG69" s="96">
        <v>0</v>
      </c>
      <c r="GH69" s="96">
        <v>0</v>
      </c>
      <c r="GI69" s="87">
        <v>135684</v>
      </c>
      <c r="GJ69" s="81"/>
      <c r="GK69" s="81"/>
    </row>
    <row r="70" spans="1:193">
      <c r="A70" s="87">
        <v>135664</v>
      </c>
      <c r="B70" s="87">
        <f>_xlfn.XLOOKUP(A70,[9]Planilha1!$L:$L,[9]Planilha1!$B:$B,,0)</f>
        <v>6435</v>
      </c>
      <c r="C70" s="87" t="s">
        <v>279</v>
      </c>
      <c r="D70" s="87" t="s">
        <v>280</v>
      </c>
      <c r="E70" s="91">
        <v>0</v>
      </c>
      <c r="F70" s="87" t="s">
        <v>159</v>
      </c>
      <c r="G70" s="87" t="s">
        <v>160</v>
      </c>
      <c r="H70" s="95" t="str">
        <f>VLOOKUP(B70,Elegibilidade!A:I,9,0)</f>
        <v>Elegível</v>
      </c>
      <c r="I70" s="92">
        <v>25</v>
      </c>
      <c r="J70" s="88">
        <v>0</v>
      </c>
      <c r="K70" s="88">
        <f>SUM(T70:GH70)</f>
        <v>226967.29000000004</v>
      </c>
      <c r="L70" s="88">
        <f t="shared" si="10"/>
        <v>226967.29000000004</v>
      </c>
      <c r="M70" s="87" t="s">
        <v>162</v>
      </c>
      <c r="N70" s="88">
        <f>VLOOKUP(M70,Base!A:B,2,0)*L70</f>
        <v>226967.29000000004</v>
      </c>
      <c r="O70" s="88">
        <f t="shared" si="11"/>
        <v>201210.37773713417</v>
      </c>
      <c r="P70" s="88">
        <f>Vendas!$J$1</f>
        <v>880.37366341237282</v>
      </c>
      <c r="Q70" s="137">
        <f>VLOOKUP(A70,[10]FluxoFuturo!$A:$Q,17,0)</f>
        <v>365.94</v>
      </c>
      <c r="R70" s="88">
        <f t="shared" si="12"/>
        <v>322163.93838912371</v>
      </c>
      <c r="S70" s="93">
        <f t="shared" si="13"/>
        <v>0.62455897063843147</v>
      </c>
      <c r="T70" s="96">
        <v>9078.69</v>
      </c>
      <c r="U70" s="96">
        <v>9078.69</v>
      </c>
      <c r="V70" s="96">
        <v>9078.69</v>
      </c>
      <c r="W70" s="96">
        <v>9078.69</v>
      </c>
      <c r="X70" s="96">
        <v>9078.69</v>
      </c>
      <c r="Y70" s="96">
        <v>9078.69</v>
      </c>
      <c r="Z70" s="96">
        <v>9078.69</v>
      </c>
      <c r="AA70" s="96">
        <v>9078.69</v>
      </c>
      <c r="AB70" s="96">
        <v>9078.69</v>
      </c>
      <c r="AC70" s="96">
        <v>9078.69</v>
      </c>
      <c r="AD70" s="96">
        <v>9078.69</v>
      </c>
      <c r="AE70" s="96">
        <v>9078.69</v>
      </c>
      <c r="AF70" s="96">
        <v>9078.69</v>
      </c>
      <c r="AG70" s="96">
        <v>9078.69</v>
      </c>
      <c r="AH70" s="96">
        <v>9078.69</v>
      </c>
      <c r="AI70" s="96">
        <v>9078.69</v>
      </c>
      <c r="AJ70" s="96">
        <v>9078.69</v>
      </c>
      <c r="AK70" s="96">
        <v>9078.69</v>
      </c>
      <c r="AL70" s="96">
        <v>9078.69</v>
      </c>
      <c r="AM70" s="96">
        <v>9078.69</v>
      </c>
      <c r="AN70" s="96">
        <v>9078.69</v>
      </c>
      <c r="AO70" s="96">
        <v>9078.69</v>
      </c>
      <c r="AP70" s="96">
        <v>9078.69</v>
      </c>
      <c r="AQ70" s="96">
        <v>9078.69</v>
      </c>
      <c r="AR70" s="96">
        <v>9078.73</v>
      </c>
      <c r="AS70" s="96">
        <v>0</v>
      </c>
      <c r="AT70" s="96">
        <v>0</v>
      </c>
      <c r="AU70" s="96">
        <v>0</v>
      </c>
      <c r="AV70" s="96">
        <v>0</v>
      </c>
      <c r="AW70" s="96">
        <v>0</v>
      </c>
      <c r="AX70" s="96">
        <v>0</v>
      </c>
      <c r="AY70" s="96">
        <v>0</v>
      </c>
      <c r="AZ70" s="96">
        <v>0</v>
      </c>
      <c r="BA70" s="96">
        <v>0</v>
      </c>
      <c r="BB70" s="96">
        <v>0</v>
      </c>
      <c r="BC70" s="96">
        <v>0</v>
      </c>
      <c r="BD70" s="96">
        <v>0</v>
      </c>
      <c r="BE70" s="96">
        <v>0</v>
      </c>
      <c r="BF70" s="96">
        <v>0</v>
      </c>
      <c r="BG70" s="96">
        <v>0</v>
      </c>
      <c r="BH70" s="96">
        <v>0</v>
      </c>
      <c r="BI70" s="96">
        <v>0</v>
      </c>
      <c r="BJ70" s="96">
        <v>0</v>
      </c>
      <c r="BK70" s="96">
        <v>0</v>
      </c>
      <c r="BL70" s="96">
        <v>0</v>
      </c>
      <c r="BM70" s="96">
        <v>0</v>
      </c>
      <c r="BN70" s="96">
        <v>0</v>
      </c>
      <c r="BO70" s="96">
        <v>0</v>
      </c>
      <c r="BP70" s="96">
        <v>0</v>
      </c>
      <c r="BQ70" s="96">
        <v>0</v>
      </c>
      <c r="BR70" s="96">
        <v>0</v>
      </c>
      <c r="BS70" s="96">
        <v>0</v>
      </c>
      <c r="BT70" s="96">
        <v>0</v>
      </c>
      <c r="BU70" s="96">
        <v>0</v>
      </c>
      <c r="BV70" s="96">
        <v>0</v>
      </c>
      <c r="BW70" s="96">
        <v>0</v>
      </c>
      <c r="BX70" s="96">
        <v>0</v>
      </c>
      <c r="BY70" s="96">
        <v>0</v>
      </c>
      <c r="BZ70" s="96">
        <v>0</v>
      </c>
      <c r="CA70" s="96">
        <v>0</v>
      </c>
      <c r="CB70" s="96">
        <v>0</v>
      </c>
      <c r="CC70" s="96">
        <v>0</v>
      </c>
      <c r="CD70" s="96">
        <v>0</v>
      </c>
      <c r="CE70" s="96">
        <v>0</v>
      </c>
      <c r="CF70" s="96">
        <v>0</v>
      </c>
      <c r="CG70" s="96">
        <v>0</v>
      </c>
      <c r="CH70" s="96">
        <v>0</v>
      </c>
      <c r="CI70" s="96">
        <v>0</v>
      </c>
      <c r="CJ70" s="96">
        <v>0</v>
      </c>
      <c r="CK70" s="96">
        <v>0</v>
      </c>
      <c r="CL70" s="96">
        <v>0</v>
      </c>
      <c r="CM70" s="96">
        <v>0</v>
      </c>
      <c r="CN70" s="96">
        <v>0</v>
      </c>
      <c r="CO70" s="96">
        <v>0</v>
      </c>
      <c r="CP70" s="96">
        <v>0</v>
      </c>
      <c r="CQ70" s="96">
        <v>0</v>
      </c>
      <c r="CR70" s="96">
        <v>0</v>
      </c>
      <c r="CS70" s="96">
        <v>0</v>
      </c>
      <c r="CT70" s="96">
        <v>0</v>
      </c>
      <c r="CU70" s="96">
        <v>0</v>
      </c>
      <c r="CV70" s="96">
        <v>0</v>
      </c>
      <c r="CW70" s="96">
        <v>0</v>
      </c>
      <c r="CX70" s="96">
        <v>0</v>
      </c>
      <c r="CY70" s="96">
        <v>0</v>
      </c>
      <c r="CZ70" s="96">
        <v>0</v>
      </c>
      <c r="DA70" s="96">
        <v>0</v>
      </c>
      <c r="DB70" s="96">
        <v>0</v>
      </c>
      <c r="DC70" s="96">
        <v>0</v>
      </c>
      <c r="DD70" s="96">
        <v>0</v>
      </c>
      <c r="DE70" s="96">
        <v>0</v>
      </c>
      <c r="DF70" s="96">
        <v>0</v>
      </c>
      <c r="DG70" s="96">
        <v>0</v>
      </c>
      <c r="DH70" s="96">
        <v>0</v>
      </c>
      <c r="DI70" s="96">
        <v>0</v>
      </c>
      <c r="DJ70" s="96">
        <v>0</v>
      </c>
      <c r="DK70" s="96">
        <v>0</v>
      </c>
      <c r="DL70" s="96">
        <v>0</v>
      </c>
      <c r="DM70" s="96">
        <v>0</v>
      </c>
      <c r="DN70" s="96">
        <v>0</v>
      </c>
      <c r="DO70" s="96">
        <v>0</v>
      </c>
      <c r="DP70" s="96">
        <v>0</v>
      </c>
      <c r="DQ70" s="96">
        <v>0</v>
      </c>
      <c r="DR70" s="96">
        <v>0</v>
      </c>
      <c r="DS70" s="96">
        <v>0</v>
      </c>
      <c r="DT70" s="96">
        <v>0</v>
      </c>
      <c r="DU70" s="96">
        <v>0</v>
      </c>
      <c r="DV70" s="96">
        <v>0</v>
      </c>
      <c r="DW70" s="96">
        <v>0</v>
      </c>
      <c r="DX70" s="96">
        <v>0</v>
      </c>
      <c r="DY70" s="96">
        <v>0</v>
      </c>
      <c r="DZ70" s="96">
        <v>0</v>
      </c>
      <c r="EA70" s="96">
        <v>0</v>
      </c>
      <c r="EB70" s="96">
        <v>0</v>
      </c>
      <c r="EC70" s="96">
        <v>0</v>
      </c>
      <c r="ED70" s="96">
        <v>0</v>
      </c>
      <c r="EE70" s="96">
        <v>0</v>
      </c>
      <c r="EF70" s="96">
        <v>0</v>
      </c>
      <c r="EG70" s="96">
        <v>0</v>
      </c>
      <c r="EH70" s="96">
        <v>0</v>
      </c>
      <c r="EI70" s="96">
        <v>0</v>
      </c>
      <c r="EJ70" s="96">
        <v>0</v>
      </c>
      <c r="EK70" s="96">
        <v>0</v>
      </c>
      <c r="EL70" s="96">
        <v>0</v>
      </c>
      <c r="EM70" s="96">
        <v>0</v>
      </c>
      <c r="EN70" s="96">
        <v>0</v>
      </c>
      <c r="EO70" s="96">
        <v>0</v>
      </c>
      <c r="EP70" s="96">
        <v>0</v>
      </c>
      <c r="EQ70" s="96">
        <v>0</v>
      </c>
      <c r="ER70" s="96">
        <v>0</v>
      </c>
      <c r="ES70" s="96">
        <v>0</v>
      </c>
      <c r="ET70" s="96">
        <v>0</v>
      </c>
      <c r="EU70" s="96">
        <v>0</v>
      </c>
      <c r="EV70" s="96">
        <v>0</v>
      </c>
      <c r="EW70" s="96">
        <v>0</v>
      </c>
      <c r="EX70" s="96">
        <v>0</v>
      </c>
      <c r="EY70" s="96">
        <v>0</v>
      </c>
      <c r="EZ70" s="96">
        <v>0</v>
      </c>
      <c r="FA70" s="96">
        <v>0</v>
      </c>
      <c r="FB70" s="96">
        <v>0</v>
      </c>
      <c r="FC70" s="96">
        <v>0</v>
      </c>
      <c r="FD70" s="96">
        <v>0</v>
      </c>
      <c r="FE70" s="96">
        <v>0</v>
      </c>
      <c r="FF70" s="96">
        <v>0</v>
      </c>
      <c r="FG70" s="96">
        <v>0</v>
      </c>
      <c r="FH70" s="96">
        <v>0</v>
      </c>
      <c r="FI70" s="96">
        <v>0</v>
      </c>
      <c r="FJ70" s="96">
        <v>0</v>
      </c>
      <c r="FK70" s="96">
        <v>0</v>
      </c>
      <c r="FL70" s="96">
        <v>0</v>
      </c>
      <c r="FM70" s="96">
        <v>0</v>
      </c>
      <c r="FN70" s="96">
        <v>0</v>
      </c>
      <c r="FO70" s="96">
        <v>0</v>
      </c>
      <c r="FP70" s="96">
        <v>0</v>
      </c>
      <c r="FQ70" s="96">
        <v>0</v>
      </c>
      <c r="FR70" s="96">
        <v>0</v>
      </c>
      <c r="FS70" s="96">
        <v>0</v>
      </c>
      <c r="FT70" s="96">
        <v>0</v>
      </c>
      <c r="FU70" s="96">
        <v>0</v>
      </c>
      <c r="FV70" s="96">
        <v>0</v>
      </c>
      <c r="FW70" s="96">
        <v>0</v>
      </c>
      <c r="FX70" s="96">
        <v>0</v>
      </c>
      <c r="FY70" s="96">
        <v>0</v>
      </c>
      <c r="FZ70" s="96">
        <v>0</v>
      </c>
      <c r="GA70" s="96">
        <v>0</v>
      </c>
      <c r="GB70" s="96">
        <v>0</v>
      </c>
      <c r="GC70" s="96">
        <v>0</v>
      </c>
      <c r="GD70" s="96">
        <v>0</v>
      </c>
      <c r="GE70" s="96">
        <v>0</v>
      </c>
      <c r="GF70" s="96">
        <v>0</v>
      </c>
      <c r="GG70" s="96">
        <v>0</v>
      </c>
      <c r="GH70" s="96">
        <v>0</v>
      </c>
      <c r="GI70" s="87">
        <v>135664</v>
      </c>
      <c r="GJ70" s="81"/>
      <c r="GK70" s="81"/>
    </row>
    <row r="71" spans="1:193">
      <c r="A71" s="87">
        <v>135644</v>
      </c>
      <c r="B71" s="87">
        <f>_xlfn.XLOOKUP(A71,[9]Planilha1!$L:$L,[9]Planilha1!$B:$B,,0)</f>
        <v>6394</v>
      </c>
      <c r="C71" s="87" t="s">
        <v>220</v>
      </c>
      <c r="D71" s="87" t="s">
        <v>221</v>
      </c>
      <c r="E71" s="91">
        <v>0.1003</v>
      </c>
      <c r="F71" s="87" t="s">
        <v>159</v>
      </c>
      <c r="G71" s="87" t="s">
        <v>160</v>
      </c>
      <c r="H71" s="95" t="str">
        <f>VLOOKUP(B71,Elegibilidade!A:I,9,0)</f>
        <v>Elegível</v>
      </c>
      <c r="I71" s="92">
        <v>114</v>
      </c>
      <c r="J71" s="88">
        <v>0</v>
      </c>
      <c r="K71" s="88">
        <f>NPV(0.8%,T71:GH71)</f>
        <v>215360.03130792963</v>
      </c>
      <c r="L71" s="88">
        <f t="shared" si="10"/>
        <v>215360.03130792963</v>
      </c>
      <c r="M71" s="87" t="s">
        <v>162</v>
      </c>
      <c r="N71" s="88">
        <f>VLOOKUP(M71,Base!A:B,2,0)*L71</f>
        <v>215360.03130792963</v>
      </c>
      <c r="O71" s="88">
        <f t="shared" si="11"/>
        <v>199981.22096132106</v>
      </c>
      <c r="P71" s="88">
        <f>Vendas!$J$1</f>
        <v>880.37366341237282</v>
      </c>
      <c r="Q71" s="137">
        <f>VLOOKUP(A71,[10]FluxoFuturo!$A:$Q,17,0)</f>
        <v>376.09</v>
      </c>
      <c r="R71" s="88">
        <f t="shared" si="12"/>
        <v>331099.73107275926</v>
      </c>
      <c r="S71" s="93">
        <f t="shared" si="13"/>
        <v>0.60399088912994359</v>
      </c>
      <c r="T71" s="96">
        <v>0</v>
      </c>
      <c r="U71" s="96">
        <v>0</v>
      </c>
      <c r="V71" s="96">
        <v>0</v>
      </c>
      <c r="W71" s="96">
        <v>3005.73</v>
      </c>
      <c r="X71" s="96">
        <v>3005.73</v>
      </c>
      <c r="Y71" s="96">
        <v>3005.73</v>
      </c>
      <c r="Z71" s="96">
        <v>3005.73</v>
      </c>
      <c r="AA71" s="96">
        <v>3005.73</v>
      </c>
      <c r="AB71" s="96">
        <v>3005.73</v>
      </c>
      <c r="AC71" s="96">
        <v>3005.73</v>
      </c>
      <c r="AD71" s="96">
        <v>3005.73</v>
      </c>
      <c r="AE71" s="96">
        <v>3005.73</v>
      </c>
      <c r="AF71" s="96">
        <v>3005.73</v>
      </c>
      <c r="AG71" s="96">
        <v>3005.73</v>
      </c>
      <c r="AH71" s="96">
        <v>3005.73</v>
      </c>
      <c r="AI71" s="96">
        <v>3005.73</v>
      </c>
      <c r="AJ71" s="96">
        <v>3005.73</v>
      </c>
      <c r="AK71" s="96">
        <v>3005.73</v>
      </c>
      <c r="AL71" s="96">
        <v>3005.73</v>
      </c>
      <c r="AM71" s="96">
        <v>3005.73</v>
      </c>
      <c r="AN71" s="96">
        <v>3005.73</v>
      </c>
      <c r="AO71" s="96">
        <v>3005.73</v>
      </c>
      <c r="AP71" s="96">
        <v>3005.73</v>
      </c>
      <c r="AQ71" s="96">
        <v>3005.73</v>
      </c>
      <c r="AR71" s="96">
        <v>3005.73</v>
      </c>
      <c r="AS71" s="96">
        <v>3005.73</v>
      </c>
      <c r="AT71" s="96">
        <v>3005.73</v>
      </c>
      <c r="AU71" s="96">
        <v>3005.73</v>
      </c>
      <c r="AV71" s="96">
        <v>3005.73</v>
      </c>
      <c r="AW71" s="96">
        <v>3005.73</v>
      </c>
      <c r="AX71" s="96">
        <v>3005.73</v>
      </c>
      <c r="AY71" s="96">
        <v>3005.73</v>
      </c>
      <c r="AZ71" s="96">
        <v>3005.73</v>
      </c>
      <c r="BA71" s="96">
        <v>3005.73</v>
      </c>
      <c r="BB71" s="96">
        <v>3005.73</v>
      </c>
      <c r="BC71" s="96">
        <v>3005.73</v>
      </c>
      <c r="BD71" s="96">
        <v>3005.73</v>
      </c>
      <c r="BE71" s="96">
        <v>3005.73</v>
      </c>
      <c r="BF71" s="96">
        <v>3005.73</v>
      </c>
      <c r="BG71" s="96">
        <v>3005.73</v>
      </c>
      <c r="BH71" s="96">
        <v>3005.73</v>
      </c>
      <c r="BI71" s="96">
        <v>3005.73</v>
      </c>
      <c r="BJ71" s="96">
        <v>3005.73</v>
      </c>
      <c r="BK71" s="96">
        <v>3005.73</v>
      </c>
      <c r="BL71" s="96">
        <v>3005.73</v>
      </c>
      <c r="BM71" s="96">
        <v>3005.73</v>
      </c>
      <c r="BN71" s="96">
        <v>3005.73</v>
      </c>
      <c r="BO71" s="96">
        <v>3005.73</v>
      </c>
      <c r="BP71" s="96">
        <v>3005.73</v>
      </c>
      <c r="BQ71" s="96">
        <v>3005.73</v>
      </c>
      <c r="BR71" s="96">
        <v>3005.73</v>
      </c>
      <c r="BS71" s="96">
        <v>3005.73</v>
      </c>
      <c r="BT71" s="96">
        <v>3005.73</v>
      </c>
      <c r="BU71" s="96">
        <v>3005.73</v>
      </c>
      <c r="BV71" s="96">
        <v>3005.73</v>
      </c>
      <c r="BW71" s="96">
        <v>3005.73</v>
      </c>
      <c r="BX71" s="96">
        <v>3005.73</v>
      </c>
      <c r="BY71" s="96">
        <v>3005.73</v>
      </c>
      <c r="BZ71" s="96">
        <v>3005.73</v>
      </c>
      <c r="CA71" s="96">
        <v>3005.73</v>
      </c>
      <c r="CB71" s="96">
        <v>3005.73</v>
      </c>
      <c r="CC71" s="96">
        <v>3005.73</v>
      </c>
      <c r="CD71" s="96">
        <v>3005.73</v>
      </c>
      <c r="CE71" s="96">
        <v>3005.73</v>
      </c>
      <c r="CF71" s="96">
        <v>3005.73</v>
      </c>
      <c r="CG71" s="96">
        <v>3005.73</v>
      </c>
      <c r="CH71" s="96">
        <v>3005.73</v>
      </c>
      <c r="CI71" s="96">
        <v>3005.73</v>
      </c>
      <c r="CJ71" s="96">
        <v>3005.73</v>
      </c>
      <c r="CK71" s="96">
        <v>3005.73</v>
      </c>
      <c r="CL71" s="96">
        <v>3005.73</v>
      </c>
      <c r="CM71" s="96">
        <v>3005.73</v>
      </c>
      <c r="CN71" s="96">
        <v>3005.73</v>
      </c>
      <c r="CO71" s="96">
        <v>3005.73</v>
      </c>
      <c r="CP71" s="96">
        <v>3005.73</v>
      </c>
      <c r="CQ71" s="96">
        <v>3005.73</v>
      </c>
      <c r="CR71" s="96">
        <v>3005.73</v>
      </c>
      <c r="CS71" s="96">
        <v>3005.73</v>
      </c>
      <c r="CT71" s="96">
        <v>3005.73</v>
      </c>
      <c r="CU71" s="96">
        <v>3005.73</v>
      </c>
      <c r="CV71" s="96">
        <v>3005.73</v>
      </c>
      <c r="CW71" s="96">
        <v>3005.73</v>
      </c>
      <c r="CX71" s="96">
        <v>3005.73</v>
      </c>
      <c r="CY71" s="96">
        <v>3005.73</v>
      </c>
      <c r="CZ71" s="96">
        <v>3005.73</v>
      </c>
      <c r="DA71" s="96">
        <v>3005.73</v>
      </c>
      <c r="DB71" s="96">
        <v>3005.73</v>
      </c>
      <c r="DC71" s="96">
        <v>3005.73</v>
      </c>
      <c r="DD71" s="96">
        <v>3005.73</v>
      </c>
      <c r="DE71" s="96">
        <v>3005.73</v>
      </c>
      <c r="DF71" s="96">
        <v>3005.73</v>
      </c>
      <c r="DG71" s="96">
        <v>3005.73</v>
      </c>
      <c r="DH71" s="96">
        <v>3005.73</v>
      </c>
      <c r="DI71" s="96">
        <v>3005.73</v>
      </c>
      <c r="DJ71" s="96">
        <v>3005.73</v>
      </c>
      <c r="DK71" s="96">
        <v>3005.73</v>
      </c>
      <c r="DL71" s="96">
        <v>3005.73</v>
      </c>
      <c r="DM71" s="96">
        <v>3005.73</v>
      </c>
      <c r="DN71" s="96">
        <v>3005.73</v>
      </c>
      <c r="DO71" s="96">
        <v>3005.73</v>
      </c>
      <c r="DP71" s="96">
        <v>3005.73</v>
      </c>
      <c r="DQ71" s="96">
        <v>3005.73</v>
      </c>
      <c r="DR71" s="96">
        <v>3005.73</v>
      </c>
      <c r="DS71" s="96">
        <v>3005.73</v>
      </c>
      <c r="DT71" s="96">
        <v>3005.73</v>
      </c>
      <c r="DU71" s="96">
        <v>3005.73</v>
      </c>
      <c r="DV71" s="96">
        <v>3005.73</v>
      </c>
      <c r="DW71" s="96">
        <v>3005.73</v>
      </c>
      <c r="DX71" s="96">
        <v>3005.73</v>
      </c>
      <c r="DY71" s="96">
        <v>3005.73</v>
      </c>
      <c r="DZ71" s="96">
        <v>3005.73</v>
      </c>
      <c r="EA71" s="96">
        <v>3005.73</v>
      </c>
      <c r="EB71" s="96">
        <v>3005.73</v>
      </c>
      <c r="EC71" s="96">
        <v>3005.73</v>
      </c>
      <c r="ED71" s="96">
        <v>0</v>
      </c>
      <c r="EE71" s="96">
        <v>0</v>
      </c>
      <c r="EF71" s="96">
        <v>0</v>
      </c>
      <c r="EG71" s="96">
        <v>0</v>
      </c>
      <c r="EH71" s="96">
        <v>0</v>
      </c>
      <c r="EI71" s="96">
        <v>0</v>
      </c>
      <c r="EJ71" s="96">
        <v>0</v>
      </c>
      <c r="EK71" s="96">
        <v>0</v>
      </c>
      <c r="EL71" s="96">
        <v>0</v>
      </c>
      <c r="EM71" s="96">
        <v>0</v>
      </c>
      <c r="EN71" s="96">
        <v>0</v>
      </c>
      <c r="EO71" s="96">
        <v>0</v>
      </c>
      <c r="EP71" s="96">
        <v>0</v>
      </c>
      <c r="EQ71" s="96">
        <v>0</v>
      </c>
      <c r="ER71" s="96">
        <v>0</v>
      </c>
      <c r="ES71" s="96">
        <v>0</v>
      </c>
      <c r="ET71" s="96">
        <v>0</v>
      </c>
      <c r="EU71" s="96">
        <v>0</v>
      </c>
      <c r="EV71" s="96">
        <v>0</v>
      </c>
      <c r="EW71" s="96">
        <v>0</v>
      </c>
      <c r="EX71" s="96">
        <v>0</v>
      </c>
      <c r="EY71" s="96">
        <v>0</v>
      </c>
      <c r="EZ71" s="96">
        <v>0</v>
      </c>
      <c r="FA71" s="96">
        <v>0</v>
      </c>
      <c r="FB71" s="96">
        <v>0</v>
      </c>
      <c r="FC71" s="96">
        <v>0</v>
      </c>
      <c r="FD71" s="96">
        <v>0</v>
      </c>
      <c r="FE71" s="96">
        <v>0</v>
      </c>
      <c r="FF71" s="96">
        <v>0</v>
      </c>
      <c r="FG71" s="96">
        <v>0</v>
      </c>
      <c r="FH71" s="96">
        <v>0</v>
      </c>
      <c r="FI71" s="96">
        <v>0</v>
      </c>
      <c r="FJ71" s="96">
        <v>0</v>
      </c>
      <c r="FK71" s="96">
        <v>0</v>
      </c>
      <c r="FL71" s="96">
        <v>0</v>
      </c>
      <c r="FM71" s="96">
        <v>0</v>
      </c>
      <c r="FN71" s="96">
        <v>0</v>
      </c>
      <c r="FO71" s="96">
        <v>0</v>
      </c>
      <c r="FP71" s="96">
        <v>0</v>
      </c>
      <c r="FQ71" s="96">
        <v>0</v>
      </c>
      <c r="FR71" s="96">
        <v>0</v>
      </c>
      <c r="FS71" s="96">
        <v>0</v>
      </c>
      <c r="FT71" s="96">
        <v>0</v>
      </c>
      <c r="FU71" s="96">
        <v>0</v>
      </c>
      <c r="FV71" s="96">
        <v>0</v>
      </c>
      <c r="FW71" s="96">
        <v>0</v>
      </c>
      <c r="FX71" s="96">
        <v>0</v>
      </c>
      <c r="FY71" s="96">
        <v>0</v>
      </c>
      <c r="FZ71" s="96">
        <v>0</v>
      </c>
      <c r="GA71" s="96">
        <v>0</v>
      </c>
      <c r="GB71" s="96">
        <v>0</v>
      </c>
      <c r="GC71" s="96">
        <v>0</v>
      </c>
      <c r="GD71" s="96">
        <v>0</v>
      </c>
      <c r="GE71" s="96">
        <v>0</v>
      </c>
      <c r="GF71" s="96">
        <v>0</v>
      </c>
      <c r="GG71" s="96">
        <v>0</v>
      </c>
      <c r="GH71" s="96">
        <v>0</v>
      </c>
      <c r="GI71" s="87">
        <v>135644</v>
      </c>
      <c r="GJ71" s="81"/>
      <c r="GK71" s="81"/>
    </row>
    <row r="72" spans="1:193">
      <c r="A72" s="87">
        <v>135675</v>
      </c>
      <c r="B72" s="87">
        <f>_xlfn.XLOOKUP(A72,[9]Planilha1!$L:$L,[9]Planilha1!$B:$B,,0)</f>
        <v>6393</v>
      </c>
      <c r="C72" s="87" t="s">
        <v>226</v>
      </c>
      <c r="D72" s="87" t="s">
        <v>227</v>
      </c>
      <c r="E72" s="91">
        <v>0.1003</v>
      </c>
      <c r="F72" s="87" t="s">
        <v>159</v>
      </c>
      <c r="G72" s="87" t="s">
        <v>160</v>
      </c>
      <c r="H72" s="95" t="str">
        <f>VLOOKUP(B72,Elegibilidade!A:I,9,0)</f>
        <v>Elegível</v>
      </c>
      <c r="I72" s="92">
        <v>99</v>
      </c>
      <c r="J72" s="88">
        <v>0</v>
      </c>
      <c r="K72" s="88">
        <f>NPV(0.8%,T72:GH72)</f>
        <v>209808.63025567765</v>
      </c>
      <c r="L72" s="88">
        <f t="shared" si="10"/>
        <v>209808.63025567765</v>
      </c>
      <c r="M72" s="87" t="s">
        <v>162</v>
      </c>
      <c r="N72" s="88">
        <f>VLOOKUP(M72,Base!A:B,2,0)*L72</f>
        <v>209808.63025567765</v>
      </c>
      <c r="O72" s="88">
        <f t="shared" si="11"/>
        <v>196913.87395397649</v>
      </c>
      <c r="P72" s="88">
        <f>Vendas!$J$1</f>
        <v>880.37366341237282</v>
      </c>
      <c r="Q72" s="137">
        <f>VLOOKUP(A72,[10]FluxoFuturo!$A:$Q,17,0)</f>
        <v>360</v>
      </c>
      <c r="R72" s="88">
        <f t="shared" si="12"/>
        <v>316934.51882845419</v>
      </c>
      <c r="S72" s="93">
        <f t="shared" si="13"/>
        <v>0.62130775367059099</v>
      </c>
      <c r="T72" s="96">
        <v>3076.19</v>
      </c>
      <c r="U72" s="96">
        <v>3076.19</v>
      </c>
      <c r="V72" s="96">
        <v>3076.19</v>
      </c>
      <c r="W72" s="96">
        <v>3076.19</v>
      </c>
      <c r="X72" s="96">
        <v>3076.19</v>
      </c>
      <c r="Y72" s="96">
        <v>3076.19</v>
      </c>
      <c r="Z72" s="96">
        <v>3076.19</v>
      </c>
      <c r="AA72" s="96">
        <v>3076.19</v>
      </c>
      <c r="AB72" s="96">
        <v>3076.19</v>
      </c>
      <c r="AC72" s="96">
        <v>3076.19</v>
      </c>
      <c r="AD72" s="96">
        <v>3076.19</v>
      </c>
      <c r="AE72" s="96">
        <v>3076.19</v>
      </c>
      <c r="AF72" s="96">
        <v>3076.19</v>
      </c>
      <c r="AG72" s="96">
        <v>3076.19</v>
      </c>
      <c r="AH72" s="96">
        <v>3076.19</v>
      </c>
      <c r="AI72" s="96">
        <v>3076.19</v>
      </c>
      <c r="AJ72" s="96">
        <v>3076.19</v>
      </c>
      <c r="AK72" s="96">
        <v>3076.19</v>
      </c>
      <c r="AL72" s="96">
        <v>3076.19</v>
      </c>
      <c r="AM72" s="96">
        <v>3076.19</v>
      </c>
      <c r="AN72" s="96">
        <v>3076.19</v>
      </c>
      <c r="AO72" s="96">
        <v>3076.19</v>
      </c>
      <c r="AP72" s="96">
        <v>3076.19</v>
      </c>
      <c r="AQ72" s="96">
        <v>3076.19</v>
      </c>
      <c r="AR72" s="96">
        <v>3076.19</v>
      </c>
      <c r="AS72" s="96">
        <v>3076.19</v>
      </c>
      <c r="AT72" s="96">
        <v>3076.19</v>
      </c>
      <c r="AU72" s="96">
        <v>3076.19</v>
      </c>
      <c r="AV72" s="96">
        <v>3076.19</v>
      </c>
      <c r="AW72" s="96">
        <v>3076.19</v>
      </c>
      <c r="AX72" s="96">
        <v>3076.19</v>
      </c>
      <c r="AY72" s="96">
        <v>3076.19</v>
      </c>
      <c r="AZ72" s="96">
        <v>3076.19</v>
      </c>
      <c r="BA72" s="96">
        <v>3076.19</v>
      </c>
      <c r="BB72" s="96">
        <v>3076.19</v>
      </c>
      <c r="BC72" s="96">
        <v>3076.19</v>
      </c>
      <c r="BD72" s="96">
        <v>3076.19</v>
      </c>
      <c r="BE72" s="96">
        <v>3076.19</v>
      </c>
      <c r="BF72" s="96">
        <v>3076.19</v>
      </c>
      <c r="BG72" s="96">
        <v>3076.19</v>
      </c>
      <c r="BH72" s="96">
        <v>3076.19</v>
      </c>
      <c r="BI72" s="96">
        <v>3076.19</v>
      </c>
      <c r="BJ72" s="96">
        <v>3076.19</v>
      </c>
      <c r="BK72" s="96">
        <v>3076.19</v>
      </c>
      <c r="BL72" s="96">
        <v>3076.19</v>
      </c>
      <c r="BM72" s="96">
        <v>3076.19</v>
      </c>
      <c r="BN72" s="96">
        <v>3076.19</v>
      </c>
      <c r="BO72" s="96">
        <v>3076.19</v>
      </c>
      <c r="BP72" s="96">
        <v>3076.19</v>
      </c>
      <c r="BQ72" s="96">
        <v>3076.19</v>
      </c>
      <c r="BR72" s="96">
        <v>3076.19</v>
      </c>
      <c r="BS72" s="96">
        <v>3076.19</v>
      </c>
      <c r="BT72" s="96">
        <v>3076.19</v>
      </c>
      <c r="BU72" s="96">
        <v>3076.19</v>
      </c>
      <c r="BV72" s="96">
        <v>3076.19</v>
      </c>
      <c r="BW72" s="96">
        <v>3076.19</v>
      </c>
      <c r="BX72" s="96">
        <v>3076.19</v>
      </c>
      <c r="BY72" s="96">
        <v>3076.19</v>
      </c>
      <c r="BZ72" s="96">
        <v>3076.19</v>
      </c>
      <c r="CA72" s="96">
        <v>3076.19</v>
      </c>
      <c r="CB72" s="96">
        <v>3076.19</v>
      </c>
      <c r="CC72" s="96">
        <v>3076.19</v>
      </c>
      <c r="CD72" s="96">
        <v>3076.19</v>
      </c>
      <c r="CE72" s="96">
        <v>3076.19</v>
      </c>
      <c r="CF72" s="96">
        <v>3076.19</v>
      </c>
      <c r="CG72" s="96">
        <v>3076.19</v>
      </c>
      <c r="CH72" s="96">
        <v>3076.19</v>
      </c>
      <c r="CI72" s="96">
        <v>3076.19</v>
      </c>
      <c r="CJ72" s="96">
        <v>3076.19</v>
      </c>
      <c r="CK72" s="96">
        <v>3076.19</v>
      </c>
      <c r="CL72" s="96">
        <v>3076.19</v>
      </c>
      <c r="CM72" s="96">
        <v>3076.19</v>
      </c>
      <c r="CN72" s="96">
        <v>3076.19</v>
      </c>
      <c r="CO72" s="96">
        <v>3076.19</v>
      </c>
      <c r="CP72" s="96">
        <v>3076.19</v>
      </c>
      <c r="CQ72" s="96">
        <v>3076.19</v>
      </c>
      <c r="CR72" s="96">
        <v>3076.19</v>
      </c>
      <c r="CS72" s="96">
        <v>3076.19</v>
      </c>
      <c r="CT72" s="96">
        <v>3076.19</v>
      </c>
      <c r="CU72" s="96">
        <v>3076.19</v>
      </c>
      <c r="CV72" s="96">
        <v>3076.19</v>
      </c>
      <c r="CW72" s="96">
        <v>3076.19</v>
      </c>
      <c r="CX72" s="96">
        <v>3076.19</v>
      </c>
      <c r="CY72" s="96">
        <v>3076.19</v>
      </c>
      <c r="CZ72" s="96">
        <v>3076.19</v>
      </c>
      <c r="DA72" s="96">
        <v>3076.19</v>
      </c>
      <c r="DB72" s="96">
        <v>3076.19</v>
      </c>
      <c r="DC72" s="96">
        <v>3076.19</v>
      </c>
      <c r="DD72" s="96">
        <v>3076.19</v>
      </c>
      <c r="DE72" s="96">
        <v>3076.19</v>
      </c>
      <c r="DF72" s="96">
        <v>3076.19</v>
      </c>
      <c r="DG72" s="96">
        <v>3076.19</v>
      </c>
      <c r="DH72" s="96">
        <v>3076.19</v>
      </c>
      <c r="DI72" s="96">
        <v>3076.19</v>
      </c>
      <c r="DJ72" s="96">
        <v>3076.19</v>
      </c>
      <c r="DK72" s="96">
        <v>3076.19</v>
      </c>
      <c r="DL72" s="96">
        <v>3076.19</v>
      </c>
      <c r="DM72" s="96">
        <v>3076.19</v>
      </c>
      <c r="DN72" s="96">
        <v>3076.19</v>
      </c>
      <c r="DO72" s="96">
        <v>0</v>
      </c>
      <c r="DP72" s="96">
        <v>0</v>
      </c>
      <c r="DQ72" s="96">
        <v>0</v>
      </c>
      <c r="DR72" s="96">
        <v>0</v>
      </c>
      <c r="DS72" s="96">
        <v>0</v>
      </c>
      <c r="DT72" s="96">
        <v>0</v>
      </c>
      <c r="DU72" s="96">
        <v>0</v>
      </c>
      <c r="DV72" s="96">
        <v>0</v>
      </c>
      <c r="DW72" s="96">
        <v>0</v>
      </c>
      <c r="DX72" s="96">
        <v>0</v>
      </c>
      <c r="DY72" s="96">
        <v>0</v>
      </c>
      <c r="DZ72" s="96">
        <v>0</v>
      </c>
      <c r="EA72" s="96">
        <v>0</v>
      </c>
      <c r="EB72" s="96">
        <v>0</v>
      </c>
      <c r="EC72" s="96">
        <v>0</v>
      </c>
      <c r="ED72" s="96">
        <v>0</v>
      </c>
      <c r="EE72" s="96">
        <v>0</v>
      </c>
      <c r="EF72" s="96">
        <v>0</v>
      </c>
      <c r="EG72" s="96">
        <v>0</v>
      </c>
      <c r="EH72" s="96">
        <v>0</v>
      </c>
      <c r="EI72" s="96">
        <v>0</v>
      </c>
      <c r="EJ72" s="96">
        <v>0</v>
      </c>
      <c r="EK72" s="96">
        <v>0</v>
      </c>
      <c r="EL72" s="96">
        <v>0</v>
      </c>
      <c r="EM72" s="96">
        <v>0</v>
      </c>
      <c r="EN72" s="96">
        <v>0</v>
      </c>
      <c r="EO72" s="96">
        <v>0</v>
      </c>
      <c r="EP72" s="96">
        <v>0</v>
      </c>
      <c r="EQ72" s="96">
        <v>0</v>
      </c>
      <c r="ER72" s="96">
        <v>0</v>
      </c>
      <c r="ES72" s="96">
        <v>0</v>
      </c>
      <c r="ET72" s="96">
        <v>0</v>
      </c>
      <c r="EU72" s="96">
        <v>0</v>
      </c>
      <c r="EV72" s="96">
        <v>0</v>
      </c>
      <c r="EW72" s="96">
        <v>0</v>
      </c>
      <c r="EX72" s="96">
        <v>0</v>
      </c>
      <c r="EY72" s="96">
        <v>0</v>
      </c>
      <c r="EZ72" s="96">
        <v>0</v>
      </c>
      <c r="FA72" s="96">
        <v>0</v>
      </c>
      <c r="FB72" s="96">
        <v>0</v>
      </c>
      <c r="FC72" s="96">
        <v>0</v>
      </c>
      <c r="FD72" s="96">
        <v>0</v>
      </c>
      <c r="FE72" s="96">
        <v>0</v>
      </c>
      <c r="FF72" s="96">
        <v>0</v>
      </c>
      <c r="FG72" s="96">
        <v>0</v>
      </c>
      <c r="FH72" s="96">
        <v>0</v>
      </c>
      <c r="FI72" s="96">
        <v>0</v>
      </c>
      <c r="FJ72" s="96">
        <v>0</v>
      </c>
      <c r="FK72" s="96">
        <v>0</v>
      </c>
      <c r="FL72" s="96">
        <v>0</v>
      </c>
      <c r="FM72" s="96">
        <v>0</v>
      </c>
      <c r="FN72" s="96">
        <v>0</v>
      </c>
      <c r="FO72" s="96">
        <v>0</v>
      </c>
      <c r="FP72" s="96">
        <v>0</v>
      </c>
      <c r="FQ72" s="96">
        <v>0</v>
      </c>
      <c r="FR72" s="96">
        <v>0</v>
      </c>
      <c r="FS72" s="96">
        <v>0</v>
      </c>
      <c r="FT72" s="96">
        <v>0</v>
      </c>
      <c r="FU72" s="96">
        <v>0</v>
      </c>
      <c r="FV72" s="96">
        <v>0</v>
      </c>
      <c r="FW72" s="96">
        <v>0</v>
      </c>
      <c r="FX72" s="96">
        <v>0</v>
      </c>
      <c r="FY72" s="96">
        <v>0</v>
      </c>
      <c r="FZ72" s="96">
        <v>0</v>
      </c>
      <c r="GA72" s="96">
        <v>0</v>
      </c>
      <c r="GB72" s="96">
        <v>0</v>
      </c>
      <c r="GC72" s="96">
        <v>0</v>
      </c>
      <c r="GD72" s="96">
        <v>0</v>
      </c>
      <c r="GE72" s="96">
        <v>0</v>
      </c>
      <c r="GF72" s="96">
        <v>0</v>
      </c>
      <c r="GG72" s="96">
        <v>0</v>
      </c>
      <c r="GH72" s="96">
        <v>0</v>
      </c>
      <c r="GI72" s="87">
        <v>135675</v>
      </c>
      <c r="GJ72" s="81"/>
      <c r="GK72" s="81"/>
    </row>
    <row r="73" spans="1:193">
      <c r="A73" s="87">
        <v>135676</v>
      </c>
      <c r="B73" s="87">
        <f>_xlfn.XLOOKUP(A73,[9]Planilha1!$L:$L,[9]Planilha1!$B:$B,,0)</f>
        <v>6425</v>
      </c>
      <c r="C73" s="87" t="s">
        <v>228</v>
      </c>
      <c r="D73" s="87" t="s">
        <v>229</v>
      </c>
      <c r="E73" s="91">
        <v>0</v>
      </c>
      <c r="F73" s="87" t="s">
        <v>159</v>
      </c>
      <c r="G73" s="87" t="s">
        <v>160</v>
      </c>
      <c r="H73" s="95" t="str">
        <f>VLOOKUP(B73,Elegibilidade!A:I,9,0)</f>
        <v>Elegível</v>
      </c>
      <c r="I73" s="92">
        <v>23</v>
      </c>
      <c r="J73" s="88">
        <v>0</v>
      </c>
      <c r="K73" s="88">
        <f t="shared" ref="K73:K94" si="14">SUM(T73:GH73)</f>
        <v>206530.65000000008</v>
      </c>
      <c r="L73" s="88">
        <f t="shared" si="10"/>
        <v>206530.65000000008</v>
      </c>
      <c r="M73" s="87" t="s">
        <v>162</v>
      </c>
      <c r="N73" s="88">
        <f>VLOOKUP(M73,Base!A:B,2,0)*L73</f>
        <v>206530.65000000008</v>
      </c>
      <c r="O73" s="88">
        <f t="shared" si="11"/>
        <v>184764.42357024798</v>
      </c>
      <c r="P73" s="88">
        <f>Vendas!$J$1</f>
        <v>880.37366341237282</v>
      </c>
      <c r="Q73" s="137">
        <f>VLOOKUP(A73,[10]FluxoFuturo!$A:$Q,17,0)</f>
        <v>360</v>
      </c>
      <c r="R73" s="88">
        <f t="shared" si="12"/>
        <v>316934.51882845419</v>
      </c>
      <c r="S73" s="93">
        <f t="shared" si="13"/>
        <v>0.5829734932415318</v>
      </c>
      <c r="T73" s="96">
        <v>8979.6</v>
      </c>
      <c r="U73" s="96">
        <v>8979.6</v>
      </c>
      <c r="V73" s="96">
        <v>8979.6</v>
      </c>
      <c r="W73" s="96">
        <v>8979.6</v>
      </c>
      <c r="X73" s="96">
        <v>8979.6</v>
      </c>
      <c r="Y73" s="96">
        <v>8979.6</v>
      </c>
      <c r="Z73" s="96">
        <v>8979.6</v>
      </c>
      <c r="AA73" s="96">
        <v>8979.6</v>
      </c>
      <c r="AB73" s="96">
        <v>8979.6</v>
      </c>
      <c r="AC73" s="96">
        <v>8979.6</v>
      </c>
      <c r="AD73" s="96">
        <v>8979.6</v>
      </c>
      <c r="AE73" s="96">
        <v>8979.6</v>
      </c>
      <c r="AF73" s="96">
        <v>8979.6</v>
      </c>
      <c r="AG73" s="96">
        <v>8979.6</v>
      </c>
      <c r="AH73" s="96">
        <v>8979.6</v>
      </c>
      <c r="AI73" s="96">
        <v>8979.6</v>
      </c>
      <c r="AJ73" s="96">
        <v>8979.6</v>
      </c>
      <c r="AK73" s="96">
        <v>8979.6</v>
      </c>
      <c r="AL73" s="96">
        <v>8979.6</v>
      </c>
      <c r="AM73" s="96">
        <v>8979.6</v>
      </c>
      <c r="AN73" s="96">
        <v>8979.6</v>
      </c>
      <c r="AO73" s="96">
        <v>8979.6</v>
      </c>
      <c r="AP73" s="96">
        <v>8979.4500000000007</v>
      </c>
      <c r="AQ73" s="96">
        <v>0</v>
      </c>
      <c r="AR73" s="96">
        <v>0</v>
      </c>
      <c r="AS73" s="96">
        <v>0</v>
      </c>
      <c r="AT73" s="96">
        <v>0</v>
      </c>
      <c r="AU73" s="96">
        <v>0</v>
      </c>
      <c r="AV73" s="96">
        <v>0</v>
      </c>
      <c r="AW73" s="96">
        <v>0</v>
      </c>
      <c r="AX73" s="96">
        <v>0</v>
      </c>
      <c r="AY73" s="96">
        <v>0</v>
      </c>
      <c r="AZ73" s="96">
        <v>0</v>
      </c>
      <c r="BA73" s="96">
        <v>0</v>
      </c>
      <c r="BB73" s="96">
        <v>0</v>
      </c>
      <c r="BC73" s="96">
        <v>0</v>
      </c>
      <c r="BD73" s="96">
        <v>0</v>
      </c>
      <c r="BE73" s="96">
        <v>0</v>
      </c>
      <c r="BF73" s="96">
        <v>0</v>
      </c>
      <c r="BG73" s="96">
        <v>0</v>
      </c>
      <c r="BH73" s="96">
        <v>0</v>
      </c>
      <c r="BI73" s="96">
        <v>0</v>
      </c>
      <c r="BJ73" s="96">
        <v>0</v>
      </c>
      <c r="BK73" s="96">
        <v>0</v>
      </c>
      <c r="BL73" s="96">
        <v>0</v>
      </c>
      <c r="BM73" s="96">
        <v>0</v>
      </c>
      <c r="BN73" s="96">
        <v>0</v>
      </c>
      <c r="BO73" s="96">
        <v>0</v>
      </c>
      <c r="BP73" s="96">
        <v>0</v>
      </c>
      <c r="BQ73" s="96">
        <v>0</v>
      </c>
      <c r="BR73" s="96">
        <v>0</v>
      </c>
      <c r="BS73" s="96">
        <v>0</v>
      </c>
      <c r="BT73" s="96">
        <v>0</v>
      </c>
      <c r="BU73" s="96">
        <v>0</v>
      </c>
      <c r="BV73" s="96">
        <v>0</v>
      </c>
      <c r="BW73" s="96">
        <v>0</v>
      </c>
      <c r="BX73" s="96">
        <v>0</v>
      </c>
      <c r="BY73" s="96">
        <v>0</v>
      </c>
      <c r="BZ73" s="96">
        <v>0</v>
      </c>
      <c r="CA73" s="96">
        <v>0</v>
      </c>
      <c r="CB73" s="96">
        <v>0</v>
      </c>
      <c r="CC73" s="96">
        <v>0</v>
      </c>
      <c r="CD73" s="96">
        <v>0</v>
      </c>
      <c r="CE73" s="96">
        <v>0</v>
      </c>
      <c r="CF73" s="96">
        <v>0</v>
      </c>
      <c r="CG73" s="96">
        <v>0</v>
      </c>
      <c r="CH73" s="96">
        <v>0</v>
      </c>
      <c r="CI73" s="96">
        <v>0</v>
      </c>
      <c r="CJ73" s="96">
        <v>0</v>
      </c>
      <c r="CK73" s="96">
        <v>0</v>
      </c>
      <c r="CL73" s="96">
        <v>0</v>
      </c>
      <c r="CM73" s="96">
        <v>0</v>
      </c>
      <c r="CN73" s="96">
        <v>0</v>
      </c>
      <c r="CO73" s="96">
        <v>0</v>
      </c>
      <c r="CP73" s="96">
        <v>0</v>
      </c>
      <c r="CQ73" s="96">
        <v>0</v>
      </c>
      <c r="CR73" s="96">
        <v>0</v>
      </c>
      <c r="CS73" s="96">
        <v>0</v>
      </c>
      <c r="CT73" s="96">
        <v>0</v>
      </c>
      <c r="CU73" s="96">
        <v>0</v>
      </c>
      <c r="CV73" s="96">
        <v>0</v>
      </c>
      <c r="CW73" s="96">
        <v>0</v>
      </c>
      <c r="CX73" s="96">
        <v>0</v>
      </c>
      <c r="CY73" s="96">
        <v>0</v>
      </c>
      <c r="CZ73" s="96">
        <v>0</v>
      </c>
      <c r="DA73" s="96">
        <v>0</v>
      </c>
      <c r="DB73" s="96">
        <v>0</v>
      </c>
      <c r="DC73" s="96">
        <v>0</v>
      </c>
      <c r="DD73" s="96">
        <v>0</v>
      </c>
      <c r="DE73" s="96">
        <v>0</v>
      </c>
      <c r="DF73" s="96">
        <v>0</v>
      </c>
      <c r="DG73" s="96">
        <v>0</v>
      </c>
      <c r="DH73" s="96">
        <v>0</v>
      </c>
      <c r="DI73" s="96">
        <v>0</v>
      </c>
      <c r="DJ73" s="96">
        <v>0</v>
      </c>
      <c r="DK73" s="96">
        <v>0</v>
      </c>
      <c r="DL73" s="96">
        <v>0</v>
      </c>
      <c r="DM73" s="96">
        <v>0</v>
      </c>
      <c r="DN73" s="96">
        <v>0</v>
      </c>
      <c r="DO73" s="96">
        <v>0</v>
      </c>
      <c r="DP73" s="96">
        <v>0</v>
      </c>
      <c r="DQ73" s="96">
        <v>0</v>
      </c>
      <c r="DR73" s="96">
        <v>0</v>
      </c>
      <c r="DS73" s="96">
        <v>0</v>
      </c>
      <c r="DT73" s="96">
        <v>0</v>
      </c>
      <c r="DU73" s="96">
        <v>0</v>
      </c>
      <c r="DV73" s="96">
        <v>0</v>
      </c>
      <c r="DW73" s="96">
        <v>0</v>
      </c>
      <c r="DX73" s="96">
        <v>0</v>
      </c>
      <c r="DY73" s="96">
        <v>0</v>
      </c>
      <c r="DZ73" s="96">
        <v>0</v>
      </c>
      <c r="EA73" s="96">
        <v>0</v>
      </c>
      <c r="EB73" s="96">
        <v>0</v>
      </c>
      <c r="EC73" s="96">
        <v>0</v>
      </c>
      <c r="ED73" s="96">
        <v>0</v>
      </c>
      <c r="EE73" s="96">
        <v>0</v>
      </c>
      <c r="EF73" s="96">
        <v>0</v>
      </c>
      <c r="EG73" s="96">
        <v>0</v>
      </c>
      <c r="EH73" s="96">
        <v>0</v>
      </c>
      <c r="EI73" s="96">
        <v>0</v>
      </c>
      <c r="EJ73" s="96">
        <v>0</v>
      </c>
      <c r="EK73" s="96">
        <v>0</v>
      </c>
      <c r="EL73" s="96">
        <v>0</v>
      </c>
      <c r="EM73" s="96">
        <v>0</v>
      </c>
      <c r="EN73" s="96">
        <v>0</v>
      </c>
      <c r="EO73" s="96">
        <v>0</v>
      </c>
      <c r="EP73" s="96">
        <v>0</v>
      </c>
      <c r="EQ73" s="96">
        <v>0</v>
      </c>
      <c r="ER73" s="96">
        <v>0</v>
      </c>
      <c r="ES73" s="96">
        <v>0</v>
      </c>
      <c r="ET73" s="96">
        <v>0</v>
      </c>
      <c r="EU73" s="96">
        <v>0</v>
      </c>
      <c r="EV73" s="96">
        <v>0</v>
      </c>
      <c r="EW73" s="96">
        <v>0</v>
      </c>
      <c r="EX73" s="96">
        <v>0</v>
      </c>
      <c r="EY73" s="96">
        <v>0</v>
      </c>
      <c r="EZ73" s="96">
        <v>0</v>
      </c>
      <c r="FA73" s="96">
        <v>0</v>
      </c>
      <c r="FB73" s="96">
        <v>0</v>
      </c>
      <c r="FC73" s="96">
        <v>0</v>
      </c>
      <c r="FD73" s="96">
        <v>0</v>
      </c>
      <c r="FE73" s="96">
        <v>0</v>
      </c>
      <c r="FF73" s="96">
        <v>0</v>
      </c>
      <c r="FG73" s="96">
        <v>0</v>
      </c>
      <c r="FH73" s="96">
        <v>0</v>
      </c>
      <c r="FI73" s="96">
        <v>0</v>
      </c>
      <c r="FJ73" s="96">
        <v>0</v>
      </c>
      <c r="FK73" s="96">
        <v>0</v>
      </c>
      <c r="FL73" s="96">
        <v>0</v>
      </c>
      <c r="FM73" s="96">
        <v>0</v>
      </c>
      <c r="FN73" s="96">
        <v>0</v>
      </c>
      <c r="FO73" s="96">
        <v>0</v>
      </c>
      <c r="FP73" s="96">
        <v>0</v>
      </c>
      <c r="FQ73" s="96">
        <v>0</v>
      </c>
      <c r="FR73" s="96">
        <v>0</v>
      </c>
      <c r="FS73" s="96">
        <v>0</v>
      </c>
      <c r="FT73" s="96">
        <v>0</v>
      </c>
      <c r="FU73" s="96">
        <v>0</v>
      </c>
      <c r="FV73" s="96">
        <v>0</v>
      </c>
      <c r="FW73" s="96">
        <v>0</v>
      </c>
      <c r="FX73" s="96">
        <v>0</v>
      </c>
      <c r="FY73" s="96">
        <v>0</v>
      </c>
      <c r="FZ73" s="96">
        <v>0</v>
      </c>
      <c r="GA73" s="96">
        <v>0</v>
      </c>
      <c r="GB73" s="96">
        <v>0</v>
      </c>
      <c r="GC73" s="96">
        <v>0</v>
      </c>
      <c r="GD73" s="96">
        <v>0</v>
      </c>
      <c r="GE73" s="96">
        <v>0</v>
      </c>
      <c r="GF73" s="96">
        <v>0</v>
      </c>
      <c r="GG73" s="96">
        <v>0</v>
      </c>
      <c r="GH73" s="96">
        <v>0</v>
      </c>
      <c r="GI73" s="87">
        <v>135676</v>
      </c>
      <c r="GJ73" s="81"/>
      <c r="GK73" s="81"/>
    </row>
    <row r="74" spans="1:193">
      <c r="A74" s="87">
        <v>135668</v>
      </c>
      <c r="B74" s="87">
        <f>_xlfn.XLOOKUP(A74,[9]Planilha1!$L:$L,[9]Planilha1!$B:$B,,0)</f>
        <v>6378</v>
      </c>
      <c r="C74" s="87" t="s">
        <v>286</v>
      </c>
      <c r="D74" s="87" t="s">
        <v>287</v>
      </c>
      <c r="E74" s="91">
        <v>0</v>
      </c>
      <c r="F74" s="87" t="s">
        <v>159</v>
      </c>
      <c r="G74" s="87" t="s">
        <v>160</v>
      </c>
      <c r="H74" s="95" t="str">
        <f>VLOOKUP(B74,Elegibilidade!A:I,9,0)</f>
        <v>Elegível</v>
      </c>
      <c r="I74" s="92">
        <v>22</v>
      </c>
      <c r="J74" s="88">
        <v>0</v>
      </c>
      <c r="K74" s="88">
        <f t="shared" si="14"/>
        <v>199190.71000000005</v>
      </c>
      <c r="L74" s="88">
        <f t="shared" si="10"/>
        <v>199190.71000000005</v>
      </c>
      <c r="M74" s="87" t="s">
        <v>162</v>
      </c>
      <c r="N74" s="88">
        <f>VLOOKUP(M74,Base!A:B,2,0)*L74</f>
        <v>199190.71000000005</v>
      </c>
      <c r="O74" s="88">
        <f t="shared" si="11"/>
        <v>179011.5680180437</v>
      </c>
      <c r="P74" s="88">
        <f>Vendas!$J$1</f>
        <v>880.37366341237282</v>
      </c>
      <c r="Q74" s="137">
        <f>VLOOKUP(A74,[10]FluxoFuturo!$A:$Q,17,0)</f>
        <v>360</v>
      </c>
      <c r="R74" s="88">
        <f t="shared" si="12"/>
        <v>316934.51882845419</v>
      </c>
      <c r="S74" s="93">
        <f t="shared" si="13"/>
        <v>0.56482193444803197</v>
      </c>
      <c r="T74" s="96">
        <v>9054.1299999999992</v>
      </c>
      <c r="U74" s="96">
        <v>9054.1299999999992</v>
      </c>
      <c r="V74" s="96">
        <v>9054.1299999999992</v>
      </c>
      <c r="W74" s="96">
        <v>9054.1299999999992</v>
      </c>
      <c r="X74" s="96">
        <v>9054.1299999999992</v>
      </c>
      <c r="Y74" s="96">
        <v>9054.1299999999992</v>
      </c>
      <c r="Z74" s="96">
        <v>9054.1299999999992</v>
      </c>
      <c r="AA74" s="96">
        <v>9054.1299999999992</v>
      </c>
      <c r="AB74" s="96">
        <v>9054.1299999999992</v>
      </c>
      <c r="AC74" s="96">
        <v>9054.1299999999992</v>
      </c>
      <c r="AD74" s="96">
        <v>9054.1299999999992</v>
      </c>
      <c r="AE74" s="96">
        <v>9054.1299999999992</v>
      </c>
      <c r="AF74" s="96">
        <v>9054.1299999999992</v>
      </c>
      <c r="AG74" s="96">
        <v>9054.1299999999992</v>
      </c>
      <c r="AH74" s="96">
        <v>9054.1299999999992</v>
      </c>
      <c r="AI74" s="96">
        <v>9054.1299999999992</v>
      </c>
      <c r="AJ74" s="96">
        <v>9054.1299999999992</v>
      </c>
      <c r="AK74" s="96">
        <v>9054.1299999999992</v>
      </c>
      <c r="AL74" s="96">
        <v>9054.1299999999992</v>
      </c>
      <c r="AM74" s="96">
        <v>9054.1299999999992</v>
      </c>
      <c r="AN74" s="96">
        <v>9054.1299999999992</v>
      </c>
      <c r="AO74" s="96">
        <v>9053.98</v>
      </c>
      <c r="AP74" s="96">
        <v>0</v>
      </c>
      <c r="AQ74" s="96">
        <v>0</v>
      </c>
      <c r="AR74" s="96">
        <v>0</v>
      </c>
      <c r="AS74" s="96">
        <v>0</v>
      </c>
      <c r="AT74" s="96">
        <v>0</v>
      </c>
      <c r="AU74" s="96">
        <v>0</v>
      </c>
      <c r="AV74" s="96">
        <v>0</v>
      </c>
      <c r="AW74" s="96">
        <v>0</v>
      </c>
      <c r="AX74" s="96">
        <v>0</v>
      </c>
      <c r="AY74" s="96">
        <v>0</v>
      </c>
      <c r="AZ74" s="96">
        <v>0</v>
      </c>
      <c r="BA74" s="96">
        <v>0</v>
      </c>
      <c r="BB74" s="96">
        <v>0</v>
      </c>
      <c r="BC74" s="96">
        <v>0</v>
      </c>
      <c r="BD74" s="96">
        <v>0</v>
      </c>
      <c r="BE74" s="96">
        <v>0</v>
      </c>
      <c r="BF74" s="96">
        <v>0</v>
      </c>
      <c r="BG74" s="96">
        <v>0</v>
      </c>
      <c r="BH74" s="96">
        <v>0</v>
      </c>
      <c r="BI74" s="96">
        <v>0</v>
      </c>
      <c r="BJ74" s="96">
        <v>0</v>
      </c>
      <c r="BK74" s="96">
        <v>0</v>
      </c>
      <c r="BL74" s="96">
        <v>0</v>
      </c>
      <c r="BM74" s="96">
        <v>0</v>
      </c>
      <c r="BN74" s="96">
        <v>0</v>
      </c>
      <c r="BO74" s="96">
        <v>0</v>
      </c>
      <c r="BP74" s="96">
        <v>0</v>
      </c>
      <c r="BQ74" s="96">
        <v>0</v>
      </c>
      <c r="BR74" s="96">
        <v>0</v>
      </c>
      <c r="BS74" s="96">
        <v>0</v>
      </c>
      <c r="BT74" s="96">
        <v>0</v>
      </c>
      <c r="BU74" s="96">
        <v>0</v>
      </c>
      <c r="BV74" s="96">
        <v>0</v>
      </c>
      <c r="BW74" s="96">
        <v>0</v>
      </c>
      <c r="BX74" s="96">
        <v>0</v>
      </c>
      <c r="BY74" s="96">
        <v>0</v>
      </c>
      <c r="BZ74" s="96">
        <v>0</v>
      </c>
      <c r="CA74" s="96">
        <v>0</v>
      </c>
      <c r="CB74" s="96">
        <v>0</v>
      </c>
      <c r="CC74" s="96">
        <v>0</v>
      </c>
      <c r="CD74" s="96">
        <v>0</v>
      </c>
      <c r="CE74" s="96">
        <v>0</v>
      </c>
      <c r="CF74" s="96">
        <v>0</v>
      </c>
      <c r="CG74" s="96">
        <v>0</v>
      </c>
      <c r="CH74" s="96">
        <v>0</v>
      </c>
      <c r="CI74" s="96">
        <v>0</v>
      </c>
      <c r="CJ74" s="96">
        <v>0</v>
      </c>
      <c r="CK74" s="96">
        <v>0</v>
      </c>
      <c r="CL74" s="96">
        <v>0</v>
      </c>
      <c r="CM74" s="96">
        <v>0</v>
      </c>
      <c r="CN74" s="96">
        <v>0</v>
      </c>
      <c r="CO74" s="96">
        <v>0</v>
      </c>
      <c r="CP74" s="96">
        <v>0</v>
      </c>
      <c r="CQ74" s="96">
        <v>0</v>
      </c>
      <c r="CR74" s="96">
        <v>0</v>
      </c>
      <c r="CS74" s="96">
        <v>0</v>
      </c>
      <c r="CT74" s="96">
        <v>0</v>
      </c>
      <c r="CU74" s="96">
        <v>0</v>
      </c>
      <c r="CV74" s="96">
        <v>0</v>
      </c>
      <c r="CW74" s="96">
        <v>0</v>
      </c>
      <c r="CX74" s="96">
        <v>0</v>
      </c>
      <c r="CY74" s="96">
        <v>0</v>
      </c>
      <c r="CZ74" s="96">
        <v>0</v>
      </c>
      <c r="DA74" s="96">
        <v>0</v>
      </c>
      <c r="DB74" s="96">
        <v>0</v>
      </c>
      <c r="DC74" s="96">
        <v>0</v>
      </c>
      <c r="DD74" s="96">
        <v>0</v>
      </c>
      <c r="DE74" s="96">
        <v>0</v>
      </c>
      <c r="DF74" s="96">
        <v>0</v>
      </c>
      <c r="DG74" s="96">
        <v>0</v>
      </c>
      <c r="DH74" s="96">
        <v>0</v>
      </c>
      <c r="DI74" s="96">
        <v>0</v>
      </c>
      <c r="DJ74" s="96">
        <v>0</v>
      </c>
      <c r="DK74" s="96">
        <v>0</v>
      </c>
      <c r="DL74" s="96">
        <v>0</v>
      </c>
      <c r="DM74" s="96">
        <v>0</v>
      </c>
      <c r="DN74" s="96">
        <v>0</v>
      </c>
      <c r="DO74" s="96">
        <v>0</v>
      </c>
      <c r="DP74" s="96">
        <v>0</v>
      </c>
      <c r="DQ74" s="96">
        <v>0</v>
      </c>
      <c r="DR74" s="96">
        <v>0</v>
      </c>
      <c r="DS74" s="96">
        <v>0</v>
      </c>
      <c r="DT74" s="96">
        <v>0</v>
      </c>
      <c r="DU74" s="96">
        <v>0</v>
      </c>
      <c r="DV74" s="96">
        <v>0</v>
      </c>
      <c r="DW74" s="96">
        <v>0</v>
      </c>
      <c r="DX74" s="96">
        <v>0</v>
      </c>
      <c r="DY74" s="96">
        <v>0</v>
      </c>
      <c r="DZ74" s="96">
        <v>0</v>
      </c>
      <c r="EA74" s="96">
        <v>0</v>
      </c>
      <c r="EB74" s="96">
        <v>0</v>
      </c>
      <c r="EC74" s="96">
        <v>0</v>
      </c>
      <c r="ED74" s="96">
        <v>0</v>
      </c>
      <c r="EE74" s="96">
        <v>0</v>
      </c>
      <c r="EF74" s="96">
        <v>0</v>
      </c>
      <c r="EG74" s="96">
        <v>0</v>
      </c>
      <c r="EH74" s="96">
        <v>0</v>
      </c>
      <c r="EI74" s="96">
        <v>0</v>
      </c>
      <c r="EJ74" s="96">
        <v>0</v>
      </c>
      <c r="EK74" s="96">
        <v>0</v>
      </c>
      <c r="EL74" s="96">
        <v>0</v>
      </c>
      <c r="EM74" s="96">
        <v>0</v>
      </c>
      <c r="EN74" s="96">
        <v>0</v>
      </c>
      <c r="EO74" s="96">
        <v>0</v>
      </c>
      <c r="EP74" s="96">
        <v>0</v>
      </c>
      <c r="EQ74" s="96">
        <v>0</v>
      </c>
      <c r="ER74" s="96">
        <v>0</v>
      </c>
      <c r="ES74" s="96">
        <v>0</v>
      </c>
      <c r="ET74" s="96">
        <v>0</v>
      </c>
      <c r="EU74" s="96">
        <v>0</v>
      </c>
      <c r="EV74" s="96">
        <v>0</v>
      </c>
      <c r="EW74" s="96">
        <v>0</v>
      </c>
      <c r="EX74" s="96">
        <v>0</v>
      </c>
      <c r="EY74" s="96">
        <v>0</v>
      </c>
      <c r="EZ74" s="96">
        <v>0</v>
      </c>
      <c r="FA74" s="96">
        <v>0</v>
      </c>
      <c r="FB74" s="96">
        <v>0</v>
      </c>
      <c r="FC74" s="96">
        <v>0</v>
      </c>
      <c r="FD74" s="96">
        <v>0</v>
      </c>
      <c r="FE74" s="96">
        <v>0</v>
      </c>
      <c r="FF74" s="96">
        <v>0</v>
      </c>
      <c r="FG74" s="96">
        <v>0</v>
      </c>
      <c r="FH74" s="96">
        <v>0</v>
      </c>
      <c r="FI74" s="96">
        <v>0</v>
      </c>
      <c r="FJ74" s="96">
        <v>0</v>
      </c>
      <c r="FK74" s="96">
        <v>0</v>
      </c>
      <c r="FL74" s="96">
        <v>0</v>
      </c>
      <c r="FM74" s="96">
        <v>0</v>
      </c>
      <c r="FN74" s="96">
        <v>0</v>
      </c>
      <c r="FO74" s="96">
        <v>0</v>
      </c>
      <c r="FP74" s="96">
        <v>0</v>
      </c>
      <c r="FQ74" s="96">
        <v>0</v>
      </c>
      <c r="FR74" s="96">
        <v>0</v>
      </c>
      <c r="FS74" s="96">
        <v>0</v>
      </c>
      <c r="FT74" s="96">
        <v>0</v>
      </c>
      <c r="FU74" s="96">
        <v>0</v>
      </c>
      <c r="FV74" s="96">
        <v>0</v>
      </c>
      <c r="FW74" s="96">
        <v>0</v>
      </c>
      <c r="FX74" s="96">
        <v>0</v>
      </c>
      <c r="FY74" s="96">
        <v>0</v>
      </c>
      <c r="FZ74" s="96">
        <v>0</v>
      </c>
      <c r="GA74" s="96">
        <v>0</v>
      </c>
      <c r="GB74" s="96">
        <v>0</v>
      </c>
      <c r="GC74" s="96">
        <v>0</v>
      </c>
      <c r="GD74" s="96">
        <v>0</v>
      </c>
      <c r="GE74" s="96">
        <v>0</v>
      </c>
      <c r="GF74" s="96">
        <v>0</v>
      </c>
      <c r="GG74" s="96">
        <v>0</v>
      </c>
      <c r="GH74" s="96">
        <v>0</v>
      </c>
      <c r="GI74" s="87">
        <v>135668</v>
      </c>
      <c r="GJ74" s="81"/>
      <c r="GK74" s="81"/>
    </row>
    <row r="75" spans="1:193">
      <c r="A75" s="87">
        <v>135658</v>
      </c>
      <c r="B75" s="87">
        <f>_xlfn.XLOOKUP(A75,[9]Planilha1!$L:$L,[9]Planilha1!$B:$B,,0)</f>
        <v>6412</v>
      </c>
      <c r="C75" s="87" t="s">
        <v>271</v>
      </c>
      <c r="D75" s="87" t="s">
        <v>272</v>
      </c>
      <c r="E75" s="91">
        <v>0</v>
      </c>
      <c r="F75" s="87" t="s">
        <v>159</v>
      </c>
      <c r="G75" s="87" t="s">
        <v>160</v>
      </c>
      <c r="H75" s="95" t="str">
        <f>VLOOKUP(B75,Elegibilidade!A:I,9,0)</f>
        <v>Elegível</v>
      </c>
      <c r="I75" s="92">
        <v>22</v>
      </c>
      <c r="J75" s="88">
        <v>0</v>
      </c>
      <c r="K75" s="88">
        <f t="shared" si="14"/>
        <v>199190.71000000005</v>
      </c>
      <c r="L75" s="88">
        <f t="shared" si="10"/>
        <v>199190.71000000005</v>
      </c>
      <c r="M75" s="87" t="s">
        <v>162</v>
      </c>
      <c r="N75" s="88">
        <f>VLOOKUP(M75,Base!A:B,2,0)*L75</f>
        <v>199190.71000000005</v>
      </c>
      <c r="O75" s="88">
        <f t="shared" si="11"/>
        <v>179011.5680180437</v>
      </c>
      <c r="P75" s="88">
        <f>Vendas!$J$1</f>
        <v>880.37366341237282</v>
      </c>
      <c r="Q75" s="137">
        <f>VLOOKUP(A75,[10]FluxoFuturo!$A:$Q,17,0)</f>
        <v>360</v>
      </c>
      <c r="R75" s="88">
        <f t="shared" si="12"/>
        <v>316934.51882845419</v>
      </c>
      <c r="S75" s="93">
        <f t="shared" si="13"/>
        <v>0.56482193444803197</v>
      </c>
      <c r="T75" s="96">
        <v>9054.1299999999992</v>
      </c>
      <c r="U75" s="96">
        <v>9054.1299999999992</v>
      </c>
      <c r="V75" s="96">
        <v>9054.1299999999992</v>
      </c>
      <c r="W75" s="96">
        <v>9054.1299999999992</v>
      </c>
      <c r="X75" s="96">
        <v>9054.1299999999992</v>
      </c>
      <c r="Y75" s="96">
        <v>9054.1299999999992</v>
      </c>
      <c r="Z75" s="96">
        <v>9054.1299999999992</v>
      </c>
      <c r="AA75" s="96">
        <v>9054.1299999999992</v>
      </c>
      <c r="AB75" s="96">
        <v>9054.1299999999992</v>
      </c>
      <c r="AC75" s="96">
        <v>9054.1299999999992</v>
      </c>
      <c r="AD75" s="96">
        <v>9054.1299999999992</v>
      </c>
      <c r="AE75" s="96">
        <v>9054.1299999999992</v>
      </c>
      <c r="AF75" s="96">
        <v>9054.1299999999992</v>
      </c>
      <c r="AG75" s="96">
        <v>9054.1299999999992</v>
      </c>
      <c r="AH75" s="96">
        <v>9054.1299999999992</v>
      </c>
      <c r="AI75" s="96">
        <v>9054.1299999999992</v>
      </c>
      <c r="AJ75" s="96">
        <v>9054.1299999999992</v>
      </c>
      <c r="AK75" s="96">
        <v>9054.1299999999992</v>
      </c>
      <c r="AL75" s="96">
        <v>9054.1299999999992</v>
      </c>
      <c r="AM75" s="96">
        <v>9054.1299999999992</v>
      </c>
      <c r="AN75" s="96">
        <v>9054.1299999999992</v>
      </c>
      <c r="AO75" s="96">
        <v>9053.98</v>
      </c>
      <c r="AP75" s="96">
        <v>0</v>
      </c>
      <c r="AQ75" s="96">
        <v>0</v>
      </c>
      <c r="AR75" s="96">
        <v>0</v>
      </c>
      <c r="AS75" s="96">
        <v>0</v>
      </c>
      <c r="AT75" s="96">
        <v>0</v>
      </c>
      <c r="AU75" s="96">
        <v>0</v>
      </c>
      <c r="AV75" s="96">
        <v>0</v>
      </c>
      <c r="AW75" s="96">
        <v>0</v>
      </c>
      <c r="AX75" s="96">
        <v>0</v>
      </c>
      <c r="AY75" s="96">
        <v>0</v>
      </c>
      <c r="AZ75" s="96">
        <v>0</v>
      </c>
      <c r="BA75" s="96">
        <v>0</v>
      </c>
      <c r="BB75" s="96">
        <v>0</v>
      </c>
      <c r="BC75" s="96">
        <v>0</v>
      </c>
      <c r="BD75" s="96">
        <v>0</v>
      </c>
      <c r="BE75" s="96">
        <v>0</v>
      </c>
      <c r="BF75" s="96">
        <v>0</v>
      </c>
      <c r="BG75" s="96">
        <v>0</v>
      </c>
      <c r="BH75" s="96">
        <v>0</v>
      </c>
      <c r="BI75" s="96">
        <v>0</v>
      </c>
      <c r="BJ75" s="96">
        <v>0</v>
      </c>
      <c r="BK75" s="96">
        <v>0</v>
      </c>
      <c r="BL75" s="96">
        <v>0</v>
      </c>
      <c r="BM75" s="96">
        <v>0</v>
      </c>
      <c r="BN75" s="96">
        <v>0</v>
      </c>
      <c r="BO75" s="96">
        <v>0</v>
      </c>
      <c r="BP75" s="96">
        <v>0</v>
      </c>
      <c r="BQ75" s="96">
        <v>0</v>
      </c>
      <c r="BR75" s="96">
        <v>0</v>
      </c>
      <c r="BS75" s="96">
        <v>0</v>
      </c>
      <c r="BT75" s="96">
        <v>0</v>
      </c>
      <c r="BU75" s="96">
        <v>0</v>
      </c>
      <c r="BV75" s="96">
        <v>0</v>
      </c>
      <c r="BW75" s="96">
        <v>0</v>
      </c>
      <c r="BX75" s="96">
        <v>0</v>
      </c>
      <c r="BY75" s="96">
        <v>0</v>
      </c>
      <c r="BZ75" s="96">
        <v>0</v>
      </c>
      <c r="CA75" s="96">
        <v>0</v>
      </c>
      <c r="CB75" s="96">
        <v>0</v>
      </c>
      <c r="CC75" s="96">
        <v>0</v>
      </c>
      <c r="CD75" s="96">
        <v>0</v>
      </c>
      <c r="CE75" s="96">
        <v>0</v>
      </c>
      <c r="CF75" s="96">
        <v>0</v>
      </c>
      <c r="CG75" s="96">
        <v>0</v>
      </c>
      <c r="CH75" s="96">
        <v>0</v>
      </c>
      <c r="CI75" s="96">
        <v>0</v>
      </c>
      <c r="CJ75" s="96">
        <v>0</v>
      </c>
      <c r="CK75" s="96">
        <v>0</v>
      </c>
      <c r="CL75" s="96">
        <v>0</v>
      </c>
      <c r="CM75" s="96">
        <v>0</v>
      </c>
      <c r="CN75" s="96">
        <v>0</v>
      </c>
      <c r="CO75" s="96">
        <v>0</v>
      </c>
      <c r="CP75" s="96">
        <v>0</v>
      </c>
      <c r="CQ75" s="96">
        <v>0</v>
      </c>
      <c r="CR75" s="96">
        <v>0</v>
      </c>
      <c r="CS75" s="96">
        <v>0</v>
      </c>
      <c r="CT75" s="96">
        <v>0</v>
      </c>
      <c r="CU75" s="96">
        <v>0</v>
      </c>
      <c r="CV75" s="96">
        <v>0</v>
      </c>
      <c r="CW75" s="96">
        <v>0</v>
      </c>
      <c r="CX75" s="96">
        <v>0</v>
      </c>
      <c r="CY75" s="96">
        <v>0</v>
      </c>
      <c r="CZ75" s="96">
        <v>0</v>
      </c>
      <c r="DA75" s="96">
        <v>0</v>
      </c>
      <c r="DB75" s="96">
        <v>0</v>
      </c>
      <c r="DC75" s="96">
        <v>0</v>
      </c>
      <c r="DD75" s="96">
        <v>0</v>
      </c>
      <c r="DE75" s="96">
        <v>0</v>
      </c>
      <c r="DF75" s="96">
        <v>0</v>
      </c>
      <c r="DG75" s="96">
        <v>0</v>
      </c>
      <c r="DH75" s="96">
        <v>0</v>
      </c>
      <c r="DI75" s="96">
        <v>0</v>
      </c>
      <c r="DJ75" s="96">
        <v>0</v>
      </c>
      <c r="DK75" s="96">
        <v>0</v>
      </c>
      <c r="DL75" s="96">
        <v>0</v>
      </c>
      <c r="DM75" s="96">
        <v>0</v>
      </c>
      <c r="DN75" s="96">
        <v>0</v>
      </c>
      <c r="DO75" s="96">
        <v>0</v>
      </c>
      <c r="DP75" s="96">
        <v>0</v>
      </c>
      <c r="DQ75" s="96">
        <v>0</v>
      </c>
      <c r="DR75" s="96">
        <v>0</v>
      </c>
      <c r="DS75" s="96">
        <v>0</v>
      </c>
      <c r="DT75" s="96">
        <v>0</v>
      </c>
      <c r="DU75" s="96">
        <v>0</v>
      </c>
      <c r="DV75" s="96">
        <v>0</v>
      </c>
      <c r="DW75" s="96">
        <v>0</v>
      </c>
      <c r="DX75" s="96">
        <v>0</v>
      </c>
      <c r="DY75" s="96">
        <v>0</v>
      </c>
      <c r="DZ75" s="96">
        <v>0</v>
      </c>
      <c r="EA75" s="96">
        <v>0</v>
      </c>
      <c r="EB75" s="96">
        <v>0</v>
      </c>
      <c r="EC75" s="96">
        <v>0</v>
      </c>
      <c r="ED75" s="96">
        <v>0</v>
      </c>
      <c r="EE75" s="96">
        <v>0</v>
      </c>
      <c r="EF75" s="96">
        <v>0</v>
      </c>
      <c r="EG75" s="96">
        <v>0</v>
      </c>
      <c r="EH75" s="96">
        <v>0</v>
      </c>
      <c r="EI75" s="96">
        <v>0</v>
      </c>
      <c r="EJ75" s="96">
        <v>0</v>
      </c>
      <c r="EK75" s="96">
        <v>0</v>
      </c>
      <c r="EL75" s="96">
        <v>0</v>
      </c>
      <c r="EM75" s="96">
        <v>0</v>
      </c>
      <c r="EN75" s="96">
        <v>0</v>
      </c>
      <c r="EO75" s="96">
        <v>0</v>
      </c>
      <c r="EP75" s="96">
        <v>0</v>
      </c>
      <c r="EQ75" s="96">
        <v>0</v>
      </c>
      <c r="ER75" s="96">
        <v>0</v>
      </c>
      <c r="ES75" s="96">
        <v>0</v>
      </c>
      <c r="ET75" s="96">
        <v>0</v>
      </c>
      <c r="EU75" s="96">
        <v>0</v>
      </c>
      <c r="EV75" s="96">
        <v>0</v>
      </c>
      <c r="EW75" s="96">
        <v>0</v>
      </c>
      <c r="EX75" s="96">
        <v>0</v>
      </c>
      <c r="EY75" s="96">
        <v>0</v>
      </c>
      <c r="EZ75" s="96">
        <v>0</v>
      </c>
      <c r="FA75" s="96">
        <v>0</v>
      </c>
      <c r="FB75" s="96">
        <v>0</v>
      </c>
      <c r="FC75" s="96">
        <v>0</v>
      </c>
      <c r="FD75" s="96">
        <v>0</v>
      </c>
      <c r="FE75" s="96">
        <v>0</v>
      </c>
      <c r="FF75" s="96">
        <v>0</v>
      </c>
      <c r="FG75" s="96">
        <v>0</v>
      </c>
      <c r="FH75" s="96">
        <v>0</v>
      </c>
      <c r="FI75" s="96">
        <v>0</v>
      </c>
      <c r="FJ75" s="96">
        <v>0</v>
      </c>
      <c r="FK75" s="96">
        <v>0</v>
      </c>
      <c r="FL75" s="96">
        <v>0</v>
      </c>
      <c r="FM75" s="96">
        <v>0</v>
      </c>
      <c r="FN75" s="96">
        <v>0</v>
      </c>
      <c r="FO75" s="96">
        <v>0</v>
      </c>
      <c r="FP75" s="96">
        <v>0</v>
      </c>
      <c r="FQ75" s="96">
        <v>0</v>
      </c>
      <c r="FR75" s="96">
        <v>0</v>
      </c>
      <c r="FS75" s="96">
        <v>0</v>
      </c>
      <c r="FT75" s="96">
        <v>0</v>
      </c>
      <c r="FU75" s="96">
        <v>0</v>
      </c>
      <c r="FV75" s="96">
        <v>0</v>
      </c>
      <c r="FW75" s="96">
        <v>0</v>
      </c>
      <c r="FX75" s="96">
        <v>0</v>
      </c>
      <c r="FY75" s="96">
        <v>0</v>
      </c>
      <c r="FZ75" s="96">
        <v>0</v>
      </c>
      <c r="GA75" s="96">
        <v>0</v>
      </c>
      <c r="GB75" s="96">
        <v>0</v>
      </c>
      <c r="GC75" s="96">
        <v>0</v>
      </c>
      <c r="GD75" s="96">
        <v>0</v>
      </c>
      <c r="GE75" s="96">
        <v>0</v>
      </c>
      <c r="GF75" s="96">
        <v>0</v>
      </c>
      <c r="GG75" s="96">
        <v>0</v>
      </c>
      <c r="GH75" s="96">
        <v>0</v>
      </c>
      <c r="GI75" s="87">
        <v>135658</v>
      </c>
      <c r="GJ75" s="81"/>
      <c r="GK75" s="81"/>
    </row>
    <row r="76" spans="1:193">
      <c r="A76" s="87">
        <v>135666</v>
      </c>
      <c r="B76" s="87">
        <f>_xlfn.XLOOKUP(A76,[9]Planilha1!$L:$L,[9]Planilha1!$B:$B,,0)</f>
        <v>6376</v>
      </c>
      <c r="C76" s="87" t="s">
        <v>283</v>
      </c>
      <c r="D76" s="87" t="s">
        <v>284</v>
      </c>
      <c r="E76" s="91">
        <v>0</v>
      </c>
      <c r="F76" s="87" t="s">
        <v>159</v>
      </c>
      <c r="G76" s="87" t="s">
        <v>160</v>
      </c>
      <c r="H76" s="95" t="str">
        <f>VLOOKUP(B76,Elegibilidade!A:I,9,0)</f>
        <v>Elegível</v>
      </c>
      <c r="I76" s="92">
        <v>22</v>
      </c>
      <c r="J76" s="88">
        <v>0</v>
      </c>
      <c r="K76" s="88">
        <f t="shared" si="14"/>
        <v>198090.07000000007</v>
      </c>
      <c r="L76" s="88">
        <f t="shared" si="10"/>
        <v>198090.07000000007</v>
      </c>
      <c r="M76" s="87" t="s">
        <v>162</v>
      </c>
      <c r="N76" s="88">
        <f>VLOOKUP(M76,Base!A:B,2,0)*L76</f>
        <v>198090.07000000007</v>
      </c>
      <c r="O76" s="88">
        <f t="shared" si="11"/>
        <v>178022.42740110378</v>
      </c>
      <c r="P76" s="88">
        <f>Vendas!$J$1</f>
        <v>880.37366341237282</v>
      </c>
      <c r="Q76" s="137">
        <f>VLOOKUP(A76,[10]FluxoFuturo!$A:$Q,17,0)</f>
        <v>400.13</v>
      </c>
      <c r="R76" s="88">
        <f t="shared" si="12"/>
        <v>352263.91394119273</v>
      </c>
      <c r="S76" s="93">
        <f t="shared" si="13"/>
        <v>0.50536663097095724</v>
      </c>
      <c r="T76" s="96">
        <v>9004.1</v>
      </c>
      <c r="U76" s="96">
        <v>9004.1</v>
      </c>
      <c r="V76" s="96">
        <v>9004.1</v>
      </c>
      <c r="W76" s="96">
        <v>9004.1</v>
      </c>
      <c r="X76" s="96">
        <v>9004.1</v>
      </c>
      <c r="Y76" s="96">
        <v>9004.1</v>
      </c>
      <c r="Z76" s="96">
        <v>9004.1</v>
      </c>
      <c r="AA76" s="96">
        <v>9004.1</v>
      </c>
      <c r="AB76" s="96">
        <v>9004.1</v>
      </c>
      <c r="AC76" s="96">
        <v>9004.1</v>
      </c>
      <c r="AD76" s="96">
        <v>9004.1</v>
      </c>
      <c r="AE76" s="96">
        <v>9004.1</v>
      </c>
      <c r="AF76" s="96">
        <v>9004.1</v>
      </c>
      <c r="AG76" s="96">
        <v>9004.1</v>
      </c>
      <c r="AH76" s="96">
        <v>9004.1</v>
      </c>
      <c r="AI76" s="96">
        <v>9004.1</v>
      </c>
      <c r="AJ76" s="96">
        <v>9004.1</v>
      </c>
      <c r="AK76" s="96">
        <v>9004.1</v>
      </c>
      <c r="AL76" s="96">
        <v>9004.1</v>
      </c>
      <c r="AM76" s="96">
        <v>9004.1</v>
      </c>
      <c r="AN76" s="96">
        <v>9004.1</v>
      </c>
      <c r="AO76" s="96">
        <v>9003.9699999999993</v>
      </c>
      <c r="AP76" s="96">
        <v>0</v>
      </c>
      <c r="AQ76" s="96">
        <v>0</v>
      </c>
      <c r="AR76" s="96">
        <v>0</v>
      </c>
      <c r="AS76" s="96">
        <v>0</v>
      </c>
      <c r="AT76" s="96">
        <v>0</v>
      </c>
      <c r="AU76" s="96">
        <v>0</v>
      </c>
      <c r="AV76" s="96">
        <v>0</v>
      </c>
      <c r="AW76" s="96">
        <v>0</v>
      </c>
      <c r="AX76" s="96">
        <v>0</v>
      </c>
      <c r="AY76" s="96">
        <v>0</v>
      </c>
      <c r="AZ76" s="96">
        <v>0</v>
      </c>
      <c r="BA76" s="96">
        <v>0</v>
      </c>
      <c r="BB76" s="96">
        <v>0</v>
      </c>
      <c r="BC76" s="96">
        <v>0</v>
      </c>
      <c r="BD76" s="96">
        <v>0</v>
      </c>
      <c r="BE76" s="96">
        <v>0</v>
      </c>
      <c r="BF76" s="96">
        <v>0</v>
      </c>
      <c r="BG76" s="96">
        <v>0</v>
      </c>
      <c r="BH76" s="96">
        <v>0</v>
      </c>
      <c r="BI76" s="96">
        <v>0</v>
      </c>
      <c r="BJ76" s="96">
        <v>0</v>
      </c>
      <c r="BK76" s="96">
        <v>0</v>
      </c>
      <c r="BL76" s="96">
        <v>0</v>
      </c>
      <c r="BM76" s="96">
        <v>0</v>
      </c>
      <c r="BN76" s="96">
        <v>0</v>
      </c>
      <c r="BO76" s="96">
        <v>0</v>
      </c>
      <c r="BP76" s="96">
        <v>0</v>
      </c>
      <c r="BQ76" s="96">
        <v>0</v>
      </c>
      <c r="BR76" s="96">
        <v>0</v>
      </c>
      <c r="BS76" s="96">
        <v>0</v>
      </c>
      <c r="BT76" s="96">
        <v>0</v>
      </c>
      <c r="BU76" s="96">
        <v>0</v>
      </c>
      <c r="BV76" s="96">
        <v>0</v>
      </c>
      <c r="BW76" s="96">
        <v>0</v>
      </c>
      <c r="BX76" s="96">
        <v>0</v>
      </c>
      <c r="BY76" s="96">
        <v>0</v>
      </c>
      <c r="BZ76" s="96">
        <v>0</v>
      </c>
      <c r="CA76" s="96">
        <v>0</v>
      </c>
      <c r="CB76" s="96">
        <v>0</v>
      </c>
      <c r="CC76" s="96">
        <v>0</v>
      </c>
      <c r="CD76" s="96">
        <v>0</v>
      </c>
      <c r="CE76" s="96">
        <v>0</v>
      </c>
      <c r="CF76" s="96">
        <v>0</v>
      </c>
      <c r="CG76" s="96">
        <v>0</v>
      </c>
      <c r="CH76" s="96">
        <v>0</v>
      </c>
      <c r="CI76" s="96">
        <v>0</v>
      </c>
      <c r="CJ76" s="96">
        <v>0</v>
      </c>
      <c r="CK76" s="96">
        <v>0</v>
      </c>
      <c r="CL76" s="96">
        <v>0</v>
      </c>
      <c r="CM76" s="96">
        <v>0</v>
      </c>
      <c r="CN76" s="96">
        <v>0</v>
      </c>
      <c r="CO76" s="96">
        <v>0</v>
      </c>
      <c r="CP76" s="96">
        <v>0</v>
      </c>
      <c r="CQ76" s="96">
        <v>0</v>
      </c>
      <c r="CR76" s="96">
        <v>0</v>
      </c>
      <c r="CS76" s="96">
        <v>0</v>
      </c>
      <c r="CT76" s="96">
        <v>0</v>
      </c>
      <c r="CU76" s="96">
        <v>0</v>
      </c>
      <c r="CV76" s="96">
        <v>0</v>
      </c>
      <c r="CW76" s="96">
        <v>0</v>
      </c>
      <c r="CX76" s="96">
        <v>0</v>
      </c>
      <c r="CY76" s="96">
        <v>0</v>
      </c>
      <c r="CZ76" s="96">
        <v>0</v>
      </c>
      <c r="DA76" s="96">
        <v>0</v>
      </c>
      <c r="DB76" s="96">
        <v>0</v>
      </c>
      <c r="DC76" s="96">
        <v>0</v>
      </c>
      <c r="DD76" s="96">
        <v>0</v>
      </c>
      <c r="DE76" s="96">
        <v>0</v>
      </c>
      <c r="DF76" s="96">
        <v>0</v>
      </c>
      <c r="DG76" s="96">
        <v>0</v>
      </c>
      <c r="DH76" s="96">
        <v>0</v>
      </c>
      <c r="DI76" s="96">
        <v>0</v>
      </c>
      <c r="DJ76" s="96">
        <v>0</v>
      </c>
      <c r="DK76" s="96">
        <v>0</v>
      </c>
      <c r="DL76" s="96">
        <v>0</v>
      </c>
      <c r="DM76" s="96">
        <v>0</v>
      </c>
      <c r="DN76" s="96">
        <v>0</v>
      </c>
      <c r="DO76" s="96">
        <v>0</v>
      </c>
      <c r="DP76" s="96">
        <v>0</v>
      </c>
      <c r="DQ76" s="96">
        <v>0</v>
      </c>
      <c r="DR76" s="96">
        <v>0</v>
      </c>
      <c r="DS76" s="96">
        <v>0</v>
      </c>
      <c r="DT76" s="96">
        <v>0</v>
      </c>
      <c r="DU76" s="96">
        <v>0</v>
      </c>
      <c r="DV76" s="96">
        <v>0</v>
      </c>
      <c r="DW76" s="96">
        <v>0</v>
      </c>
      <c r="DX76" s="96">
        <v>0</v>
      </c>
      <c r="DY76" s="96">
        <v>0</v>
      </c>
      <c r="DZ76" s="96">
        <v>0</v>
      </c>
      <c r="EA76" s="96">
        <v>0</v>
      </c>
      <c r="EB76" s="96">
        <v>0</v>
      </c>
      <c r="EC76" s="96">
        <v>0</v>
      </c>
      <c r="ED76" s="96">
        <v>0</v>
      </c>
      <c r="EE76" s="96">
        <v>0</v>
      </c>
      <c r="EF76" s="96">
        <v>0</v>
      </c>
      <c r="EG76" s="96">
        <v>0</v>
      </c>
      <c r="EH76" s="96">
        <v>0</v>
      </c>
      <c r="EI76" s="96">
        <v>0</v>
      </c>
      <c r="EJ76" s="96">
        <v>0</v>
      </c>
      <c r="EK76" s="96">
        <v>0</v>
      </c>
      <c r="EL76" s="96">
        <v>0</v>
      </c>
      <c r="EM76" s="96">
        <v>0</v>
      </c>
      <c r="EN76" s="96">
        <v>0</v>
      </c>
      <c r="EO76" s="96">
        <v>0</v>
      </c>
      <c r="EP76" s="96">
        <v>0</v>
      </c>
      <c r="EQ76" s="96">
        <v>0</v>
      </c>
      <c r="ER76" s="96">
        <v>0</v>
      </c>
      <c r="ES76" s="96">
        <v>0</v>
      </c>
      <c r="ET76" s="96">
        <v>0</v>
      </c>
      <c r="EU76" s="96">
        <v>0</v>
      </c>
      <c r="EV76" s="96">
        <v>0</v>
      </c>
      <c r="EW76" s="96">
        <v>0</v>
      </c>
      <c r="EX76" s="96">
        <v>0</v>
      </c>
      <c r="EY76" s="96">
        <v>0</v>
      </c>
      <c r="EZ76" s="96">
        <v>0</v>
      </c>
      <c r="FA76" s="96">
        <v>0</v>
      </c>
      <c r="FB76" s="96">
        <v>0</v>
      </c>
      <c r="FC76" s="96">
        <v>0</v>
      </c>
      <c r="FD76" s="96">
        <v>0</v>
      </c>
      <c r="FE76" s="96">
        <v>0</v>
      </c>
      <c r="FF76" s="96">
        <v>0</v>
      </c>
      <c r="FG76" s="96">
        <v>0</v>
      </c>
      <c r="FH76" s="96">
        <v>0</v>
      </c>
      <c r="FI76" s="96">
        <v>0</v>
      </c>
      <c r="FJ76" s="96">
        <v>0</v>
      </c>
      <c r="FK76" s="96">
        <v>0</v>
      </c>
      <c r="FL76" s="96">
        <v>0</v>
      </c>
      <c r="FM76" s="96">
        <v>0</v>
      </c>
      <c r="FN76" s="96">
        <v>0</v>
      </c>
      <c r="FO76" s="96">
        <v>0</v>
      </c>
      <c r="FP76" s="96">
        <v>0</v>
      </c>
      <c r="FQ76" s="96">
        <v>0</v>
      </c>
      <c r="FR76" s="96">
        <v>0</v>
      </c>
      <c r="FS76" s="96">
        <v>0</v>
      </c>
      <c r="FT76" s="96">
        <v>0</v>
      </c>
      <c r="FU76" s="96">
        <v>0</v>
      </c>
      <c r="FV76" s="96">
        <v>0</v>
      </c>
      <c r="FW76" s="96">
        <v>0</v>
      </c>
      <c r="FX76" s="96">
        <v>0</v>
      </c>
      <c r="FY76" s="96">
        <v>0</v>
      </c>
      <c r="FZ76" s="96">
        <v>0</v>
      </c>
      <c r="GA76" s="96">
        <v>0</v>
      </c>
      <c r="GB76" s="96">
        <v>0</v>
      </c>
      <c r="GC76" s="96">
        <v>0</v>
      </c>
      <c r="GD76" s="96">
        <v>0</v>
      </c>
      <c r="GE76" s="96">
        <v>0</v>
      </c>
      <c r="GF76" s="96">
        <v>0</v>
      </c>
      <c r="GG76" s="96">
        <v>0</v>
      </c>
      <c r="GH76" s="96">
        <v>0</v>
      </c>
      <c r="GI76" s="87">
        <v>135666</v>
      </c>
      <c r="GJ76" s="81"/>
      <c r="GK76" s="81"/>
    </row>
    <row r="77" spans="1:193">
      <c r="A77" s="87">
        <v>135627</v>
      </c>
      <c r="B77" s="87">
        <f>_xlfn.XLOOKUP(A77,[9]Planilha1!$L:$L,[9]Planilha1!$B:$B,,0)</f>
        <v>6430</v>
      </c>
      <c r="C77" s="87" t="s">
        <v>186</v>
      </c>
      <c r="D77" s="87" t="s">
        <v>187</v>
      </c>
      <c r="E77" s="91">
        <v>0</v>
      </c>
      <c r="F77" s="87" t="s">
        <v>159</v>
      </c>
      <c r="G77" s="87" t="s">
        <v>160</v>
      </c>
      <c r="H77" s="95" t="str">
        <f>VLOOKUP(B77,Elegibilidade!A:I,9,0)</f>
        <v>Elegível</v>
      </c>
      <c r="I77" s="92">
        <v>25</v>
      </c>
      <c r="J77" s="88">
        <v>0</v>
      </c>
      <c r="K77" s="88">
        <f t="shared" si="14"/>
        <v>187829.03999999998</v>
      </c>
      <c r="L77" s="88">
        <f t="shared" si="10"/>
        <v>187829.03999999998</v>
      </c>
      <c r="M77" s="87" t="s">
        <v>162</v>
      </c>
      <c r="N77" s="88">
        <f>VLOOKUP(M77,Base!A:B,2,0)*L77</f>
        <v>187829.03999999998</v>
      </c>
      <c r="O77" s="88">
        <f t="shared" si="11"/>
        <v>165699.07626542664</v>
      </c>
      <c r="P77" s="88">
        <f>Vendas!$J$1</f>
        <v>880.37366341237282</v>
      </c>
      <c r="Q77" s="137">
        <f>VLOOKUP(A77,[10]FluxoFuturo!$A:$Q,17,0)</f>
        <v>360</v>
      </c>
      <c r="R77" s="88">
        <f t="shared" si="12"/>
        <v>316934.51882845419</v>
      </c>
      <c r="S77" s="93">
        <f t="shared" si="13"/>
        <v>0.52281801577793385</v>
      </c>
      <c r="T77" s="96">
        <v>0</v>
      </c>
      <c r="U77" s="96">
        <v>7826.21</v>
      </c>
      <c r="V77" s="96">
        <v>7826.21</v>
      </c>
      <c r="W77" s="96">
        <v>7826.21</v>
      </c>
      <c r="X77" s="96">
        <v>7826.21</v>
      </c>
      <c r="Y77" s="96">
        <v>7826.21</v>
      </c>
      <c r="Z77" s="96">
        <v>7826.21</v>
      </c>
      <c r="AA77" s="96">
        <v>7826.21</v>
      </c>
      <c r="AB77" s="96">
        <v>7826.21</v>
      </c>
      <c r="AC77" s="96">
        <v>7826.21</v>
      </c>
      <c r="AD77" s="96">
        <v>7826.21</v>
      </c>
      <c r="AE77" s="96">
        <v>7826.21</v>
      </c>
      <c r="AF77" s="96">
        <v>7826.21</v>
      </c>
      <c r="AG77" s="96">
        <v>7826.21</v>
      </c>
      <c r="AH77" s="96">
        <v>7826.21</v>
      </c>
      <c r="AI77" s="96">
        <v>7826.21</v>
      </c>
      <c r="AJ77" s="96">
        <v>7826.21</v>
      </c>
      <c r="AK77" s="96">
        <v>7826.21</v>
      </c>
      <c r="AL77" s="96">
        <v>7826.21</v>
      </c>
      <c r="AM77" s="96">
        <v>7826.21</v>
      </c>
      <c r="AN77" s="96">
        <v>7826.21</v>
      </c>
      <c r="AO77" s="96">
        <v>7826.21</v>
      </c>
      <c r="AP77" s="96">
        <v>7826.21</v>
      </c>
      <c r="AQ77" s="96">
        <v>7826.21</v>
      </c>
      <c r="AR77" s="96">
        <v>7826.21</v>
      </c>
      <c r="AS77" s="96">
        <v>0</v>
      </c>
      <c r="AT77" s="96">
        <v>0</v>
      </c>
      <c r="AU77" s="96">
        <v>0</v>
      </c>
      <c r="AV77" s="96">
        <v>0</v>
      </c>
      <c r="AW77" s="96">
        <v>0</v>
      </c>
      <c r="AX77" s="96">
        <v>0</v>
      </c>
      <c r="AY77" s="96">
        <v>0</v>
      </c>
      <c r="AZ77" s="96">
        <v>0</v>
      </c>
      <c r="BA77" s="96">
        <v>0</v>
      </c>
      <c r="BB77" s="96">
        <v>0</v>
      </c>
      <c r="BC77" s="96">
        <v>0</v>
      </c>
      <c r="BD77" s="96">
        <v>0</v>
      </c>
      <c r="BE77" s="96">
        <v>0</v>
      </c>
      <c r="BF77" s="96">
        <v>0</v>
      </c>
      <c r="BG77" s="96">
        <v>0</v>
      </c>
      <c r="BH77" s="96">
        <v>0</v>
      </c>
      <c r="BI77" s="96">
        <v>0</v>
      </c>
      <c r="BJ77" s="96">
        <v>0</v>
      </c>
      <c r="BK77" s="96">
        <v>0</v>
      </c>
      <c r="BL77" s="96">
        <v>0</v>
      </c>
      <c r="BM77" s="96">
        <v>0</v>
      </c>
      <c r="BN77" s="96">
        <v>0</v>
      </c>
      <c r="BO77" s="96">
        <v>0</v>
      </c>
      <c r="BP77" s="96">
        <v>0</v>
      </c>
      <c r="BQ77" s="96">
        <v>0</v>
      </c>
      <c r="BR77" s="96">
        <v>0</v>
      </c>
      <c r="BS77" s="96">
        <v>0</v>
      </c>
      <c r="BT77" s="96">
        <v>0</v>
      </c>
      <c r="BU77" s="96">
        <v>0</v>
      </c>
      <c r="BV77" s="96">
        <v>0</v>
      </c>
      <c r="BW77" s="96">
        <v>0</v>
      </c>
      <c r="BX77" s="96">
        <v>0</v>
      </c>
      <c r="BY77" s="96">
        <v>0</v>
      </c>
      <c r="BZ77" s="96">
        <v>0</v>
      </c>
      <c r="CA77" s="96">
        <v>0</v>
      </c>
      <c r="CB77" s="96">
        <v>0</v>
      </c>
      <c r="CC77" s="96">
        <v>0</v>
      </c>
      <c r="CD77" s="96">
        <v>0</v>
      </c>
      <c r="CE77" s="96">
        <v>0</v>
      </c>
      <c r="CF77" s="96">
        <v>0</v>
      </c>
      <c r="CG77" s="96">
        <v>0</v>
      </c>
      <c r="CH77" s="96">
        <v>0</v>
      </c>
      <c r="CI77" s="96">
        <v>0</v>
      </c>
      <c r="CJ77" s="96">
        <v>0</v>
      </c>
      <c r="CK77" s="96">
        <v>0</v>
      </c>
      <c r="CL77" s="96">
        <v>0</v>
      </c>
      <c r="CM77" s="96">
        <v>0</v>
      </c>
      <c r="CN77" s="96">
        <v>0</v>
      </c>
      <c r="CO77" s="96">
        <v>0</v>
      </c>
      <c r="CP77" s="96">
        <v>0</v>
      </c>
      <c r="CQ77" s="96">
        <v>0</v>
      </c>
      <c r="CR77" s="96">
        <v>0</v>
      </c>
      <c r="CS77" s="96">
        <v>0</v>
      </c>
      <c r="CT77" s="96">
        <v>0</v>
      </c>
      <c r="CU77" s="96">
        <v>0</v>
      </c>
      <c r="CV77" s="96">
        <v>0</v>
      </c>
      <c r="CW77" s="96">
        <v>0</v>
      </c>
      <c r="CX77" s="96">
        <v>0</v>
      </c>
      <c r="CY77" s="96">
        <v>0</v>
      </c>
      <c r="CZ77" s="96">
        <v>0</v>
      </c>
      <c r="DA77" s="96">
        <v>0</v>
      </c>
      <c r="DB77" s="96">
        <v>0</v>
      </c>
      <c r="DC77" s="96">
        <v>0</v>
      </c>
      <c r="DD77" s="96">
        <v>0</v>
      </c>
      <c r="DE77" s="96">
        <v>0</v>
      </c>
      <c r="DF77" s="96">
        <v>0</v>
      </c>
      <c r="DG77" s="96">
        <v>0</v>
      </c>
      <c r="DH77" s="96">
        <v>0</v>
      </c>
      <c r="DI77" s="96">
        <v>0</v>
      </c>
      <c r="DJ77" s="96">
        <v>0</v>
      </c>
      <c r="DK77" s="96">
        <v>0</v>
      </c>
      <c r="DL77" s="96">
        <v>0</v>
      </c>
      <c r="DM77" s="96">
        <v>0</v>
      </c>
      <c r="DN77" s="96">
        <v>0</v>
      </c>
      <c r="DO77" s="96">
        <v>0</v>
      </c>
      <c r="DP77" s="96">
        <v>0</v>
      </c>
      <c r="DQ77" s="96">
        <v>0</v>
      </c>
      <c r="DR77" s="96">
        <v>0</v>
      </c>
      <c r="DS77" s="96">
        <v>0</v>
      </c>
      <c r="DT77" s="96">
        <v>0</v>
      </c>
      <c r="DU77" s="96">
        <v>0</v>
      </c>
      <c r="DV77" s="96">
        <v>0</v>
      </c>
      <c r="DW77" s="96">
        <v>0</v>
      </c>
      <c r="DX77" s="96">
        <v>0</v>
      </c>
      <c r="DY77" s="96">
        <v>0</v>
      </c>
      <c r="DZ77" s="96">
        <v>0</v>
      </c>
      <c r="EA77" s="96">
        <v>0</v>
      </c>
      <c r="EB77" s="96">
        <v>0</v>
      </c>
      <c r="EC77" s="96">
        <v>0</v>
      </c>
      <c r="ED77" s="96">
        <v>0</v>
      </c>
      <c r="EE77" s="96">
        <v>0</v>
      </c>
      <c r="EF77" s="96">
        <v>0</v>
      </c>
      <c r="EG77" s="96">
        <v>0</v>
      </c>
      <c r="EH77" s="96">
        <v>0</v>
      </c>
      <c r="EI77" s="96">
        <v>0</v>
      </c>
      <c r="EJ77" s="96">
        <v>0</v>
      </c>
      <c r="EK77" s="96">
        <v>0</v>
      </c>
      <c r="EL77" s="96">
        <v>0</v>
      </c>
      <c r="EM77" s="96">
        <v>0</v>
      </c>
      <c r="EN77" s="96">
        <v>0</v>
      </c>
      <c r="EO77" s="96">
        <v>0</v>
      </c>
      <c r="EP77" s="96">
        <v>0</v>
      </c>
      <c r="EQ77" s="96">
        <v>0</v>
      </c>
      <c r="ER77" s="96">
        <v>0</v>
      </c>
      <c r="ES77" s="96">
        <v>0</v>
      </c>
      <c r="ET77" s="96">
        <v>0</v>
      </c>
      <c r="EU77" s="96">
        <v>0</v>
      </c>
      <c r="EV77" s="96">
        <v>0</v>
      </c>
      <c r="EW77" s="96">
        <v>0</v>
      </c>
      <c r="EX77" s="96">
        <v>0</v>
      </c>
      <c r="EY77" s="96">
        <v>0</v>
      </c>
      <c r="EZ77" s="96">
        <v>0</v>
      </c>
      <c r="FA77" s="96">
        <v>0</v>
      </c>
      <c r="FB77" s="96">
        <v>0</v>
      </c>
      <c r="FC77" s="96">
        <v>0</v>
      </c>
      <c r="FD77" s="96">
        <v>0</v>
      </c>
      <c r="FE77" s="96">
        <v>0</v>
      </c>
      <c r="FF77" s="96">
        <v>0</v>
      </c>
      <c r="FG77" s="96">
        <v>0</v>
      </c>
      <c r="FH77" s="96">
        <v>0</v>
      </c>
      <c r="FI77" s="96">
        <v>0</v>
      </c>
      <c r="FJ77" s="96">
        <v>0</v>
      </c>
      <c r="FK77" s="96">
        <v>0</v>
      </c>
      <c r="FL77" s="96">
        <v>0</v>
      </c>
      <c r="FM77" s="96">
        <v>0</v>
      </c>
      <c r="FN77" s="96">
        <v>0</v>
      </c>
      <c r="FO77" s="96">
        <v>0</v>
      </c>
      <c r="FP77" s="96">
        <v>0</v>
      </c>
      <c r="FQ77" s="96">
        <v>0</v>
      </c>
      <c r="FR77" s="96">
        <v>0</v>
      </c>
      <c r="FS77" s="96">
        <v>0</v>
      </c>
      <c r="FT77" s="96">
        <v>0</v>
      </c>
      <c r="FU77" s="96">
        <v>0</v>
      </c>
      <c r="FV77" s="96">
        <v>0</v>
      </c>
      <c r="FW77" s="96">
        <v>0</v>
      </c>
      <c r="FX77" s="96">
        <v>0</v>
      </c>
      <c r="FY77" s="96">
        <v>0</v>
      </c>
      <c r="FZ77" s="96">
        <v>0</v>
      </c>
      <c r="GA77" s="96">
        <v>0</v>
      </c>
      <c r="GB77" s="96">
        <v>0</v>
      </c>
      <c r="GC77" s="96">
        <v>0</v>
      </c>
      <c r="GD77" s="96">
        <v>0</v>
      </c>
      <c r="GE77" s="96">
        <v>0</v>
      </c>
      <c r="GF77" s="96">
        <v>0</v>
      </c>
      <c r="GG77" s="96">
        <v>0</v>
      </c>
      <c r="GH77" s="96">
        <v>0</v>
      </c>
      <c r="GI77" s="87">
        <v>135627</v>
      </c>
      <c r="GJ77" s="81"/>
      <c r="GK77" s="81"/>
    </row>
    <row r="78" spans="1:193">
      <c r="A78" s="87">
        <v>135618</v>
      </c>
      <c r="B78" s="87">
        <f>_xlfn.XLOOKUP(A78,[9]Planilha1!$L:$L,[9]Planilha1!$B:$B,,0)</f>
        <v>6388</v>
      </c>
      <c r="C78" s="87" t="s">
        <v>168</v>
      </c>
      <c r="D78" s="87" t="s">
        <v>169</v>
      </c>
      <c r="E78" s="91">
        <v>0</v>
      </c>
      <c r="F78" s="87" t="s">
        <v>159</v>
      </c>
      <c r="G78" s="87" t="s">
        <v>160</v>
      </c>
      <c r="H78" s="95" t="str">
        <f>VLOOKUP(B78,Elegibilidade!A:I,9,0)</f>
        <v>Elegível</v>
      </c>
      <c r="I78" s="92">
        <v>22</v>
      </c>
      <c r="J78" s="88">
        <v>8290.08</v>
      </c>
      <c r="K78" s="88">
        <f t="shared" si="14"/>
        <v>178223.31999999998</v>
      </c>
      <c r="L78" s="88">
        <f t="shared" si="10"/>
        <v>186513.39999999997</v>
      </c>
      <c r="M78" s="87" t="s">
        <v>572</v>
      </c>
      <c r="N78" s="88">
        <f>VLOOKUP(M78,Base!A:B,2,0)*L78</f>
        <v>158536.38999999996</v>
      </c>
      <c r="O78" s="88">
        <f t="shared" si="11"/>
        <v>160168.28125912757</v>
      </c>
      <c r="P78" s="88">
        <f>Vendas!$J$1</f>
        <v>880.37366341237282</v>
      </c>
      <c r="Q78" s="137">
        <f>VLOOKUP(A78,[10]FluxoFuturo!$A:$Q,17,0)</f>
        <v>360</v>
      </c>
      <c r="R78" s="88">
        <f t="shared" si="12"/>
        <v>316934.51882845419</v>
      </c>
      <c r="S78" s="93">
        <f t="shared" si="13"/>
        <v>0.50536710816855257</v>
      </c>
      <c r="T78" s="96">
        <v>8101.06</v>
      </c>
      <c r="U78" s="96">
        <v>8101.06</v>
      </c>
      <c r="V78" s="96">
        <v>8101.06</v>
      </c>
      <c r="W78" s="96">
        <v>8101.06</v>
      </c>
      <c r="X78" s="96">
        <v>8101.06</v>
      </c>
      <c r="Y78" s="96">
        <v>8101.06</v>
      </c>
      <c r="Z78" s="96">
        <v>8101.06</v>
      </c>
      <c r="AA78" s="96">
        <v>8101.06</v>
      </c>
      <c r="AB78" s="96">
        <v>8101.06</v>
      </c>
      <c r="AC78" s="96">
        <v>8101.06</v>
      </c>
      <c r="AD78" s="96">
        <v>8101.06</v>
      </c>
      <c r="AE78" s="96">
        <v>8101.06</v>
      </c>
      <c r="AF78" s="96">
        <v>8101.06</v>
      </c>
      <c r="AG78" s="96">
        <v>8101.06</v>
      </c>
      <c r="AH78" s="96">
        <v>8101.06</v>
      </c>
      <c r="AI78" s="96">
        <v>8101.06</v>
      </c>
      <c r="AJ78" s="96">
        <v>8101.06</v>
      </c>
      <c r="AK78" s="96">
        <v>8101.06</v>
      </c>
      <c r="AL78" s="96">
        <v>8101.06</v>
      </c>
      <c r="AM78" s="96">
        <v>8101.06</v>
      </c>
      <c r="AN78" s="96">
        <v>8101.06</v>
      </c>
      <c r="AO78" s="96">
        <v>8101.06</v>
      </c>
      <c r="AP78" s="96">
        <v>0</v>
      </c>
      <c r="AQ78" s="96">
        <v>0</v>
      </c>
      <c r="AR78" s="96">
        <v>0</v>
      </c>
      <c r="AS78" s="96">
        <v>0</v>
      </c>
      <c r="AT78" s="96">
        <v>0</v>
      </c>
      <c r="AU78" s="96">
        <v>0</v>
      </c>
      <c r="AV78" s="96">
        <v>0</v>
      </c>
      <c r="AW78" s="96">
        <v>0</v>
      </c>
      <c r="AX78" s="96">
        <v>0</v>
      </c>
      <c r="AY78" s="96">
        <v>0</v>
      </c>
      <c r="AZ78" s="96">
        <v>0</v>
      </c>
      <c r="BA78" s="96">
        <v>0</v>
      </c>
      <c r="BB78" s="96">
        <v>0</v>
      </c>
      <c r="BC78" s="96">
        <v>0</v>
      </c>
      <c r="BD78" s="96">
        <v>0</v>
      </c>
      <c r="BE78" s="96">
        <v>0</v>
      </c>
      <c r="BF78" s="96">
        <v>0</v>
      </c>
      <c r="BG78" s="96">
        <v>0</v>
      </c>
      <c r="BH78" s="96">
        <v>0</v>
      </c>
      <c r="BI78" s="96">
        <v>0</v>
      </c>
      <c r="BJ78" s="96">
        <v>0</v>
      </c>
      <c r="BK78" s="96">
        <v>0</v>
      </c>
      <c r="BL78" s="96">
        <v>0</v>
      </c>
      <c r="BM78" s="96">
        <v>0</v>
      </c>
      <c r="BN78" s="96">
        <v>0</v>
      </c>
      <c r="BO78" s="96">
        <v>0</v>
      </c>
      <c r="BP78" s="96">
        <v>0</v>
      </c>
      <c r="BQ78" s="96">
        <v>0</v>
      </c>
      <c r="BR78" s="96">
        <v>0</v>
      </c>
      <c r="BS78" s="96">
        <v>0</v>
      </c>
      <c r="BT78" s="96">
        <v>0</v>
      </c>
      <c r="BU78" s="96">
        <v>0</v>
      </c>
      <c r="BV78" s="96">
        <v>0</v>
      </c>
      <c r="BW78" s="96">
        <v>0</v>
      </c>
      <c r="BX78" s="96">
        <v>0</v>
      </c>
      <c r="BY78" s="96">
        <v>0</v>
      </c>
      <c r="BZ78" s="96">
        <v>0</v>
      </c>
      <c r="CA78" s="96">
        <v>0</v>
      </c>
      <c r="CB78" s="96">
        <v>0</v>
      </c>
      <c r="CC78" s="96">
        <v>0</v>
      </c>
      <c r="CD78" s="96">
        <v>0</v>
      </c>
      <c r="CE78" s="96">
        <v>0</v>
      </c>
      <c r="CF78" s="96">
        <v>0</v>
      </c>
      <c r="CG78" s="96">
        <v>0</v>
      </c>
      <c r="CH78" s="96">
        <v>0</v>
      </c>
      <c r="CI78" s="96">
        <v>0</v>
      </c>
      <c r="CJ78" s="96">
        <v>0</v>
      </c>
      <c r="CK78" s="96">
        <v>0</v>
      </c>
      <c r="CL78" s="96">
        <v>0</v>
      </c>
      <c r="CM78" s="96">
        <v>0</v>
      </c>
      <c r="CN78" s="96">
        <v>0</v>
      </c>
      <c r="CO78" s="96">
        <v>0</v>
      </c>
      <c r="CP78" s="96">
        <v>0</v>
      </c>
      <c r="CQ78" s="96">
        <v>0</v>
      </c>
      <c r="CR78" s="96">
        <v>0</v>
      </c>
      <c r="CS78" s="96">
        <v>0</v>
      </c>
      <c r="CT78" s="96">
        <v>0</v>
      </c>
      <c r="CU78" s="96">
        <v>0</v>
      </c>
      <c r="CV78" s="96">
        <v>0</v>
      </c>
      <c r="CW78" s="96">
        <v>0</v>
      </c>
      <c r="CX78" s="96">
        <v>0</v>
      </c>
      <c r="CY78" s="96">
        <v>0</v>
      </c>
      <c r="CZ78" s="96">
        <v>0</v>
      </c>
      <c r="DA78" s="96">
        <v>0</v>
      </c>
      <c r="DB78" s="96">
        <v>0</v>
      </c>
      <c r="DC78" s="96">
        <v>0</v>
      </c>
      <c r="DD78" s="96">
        <v>0</v>
      </c>
      <c r="DE78" s="96">
        <v>0</v>
      </c>
      <c r="DF78" s="96">
        <v>0</v>
      </c>
      <c r="DG78" s="96">
        <v>0</v>
      </c>
      <c r="DH78" s="96">
        <v>0</v>
      </c>
      <c r="DI78" s="96">
        <v>0</v>
      </c>
      <c r="DJ78" s="96">
        <v>0</v>
      </c>
      <c r="DK78" s="96">
        <v>0</v>
      </c>
      <c r="DL78" s="96">
        <v>0</v>
      </c>
      <c r="DM78" s="96">
        <v>0</v>
      </c>
      <c r="DN78" s="96">
        <v>0</v>
      </c>
      <c r="DO78" s="96">
        <v>0</v>
      </c>
      <c r="DP78" s="96">
        <v>0</v>
      </c>
      <c r="DQ78" s="96">
        <v>0</v>
      </c>
      <c r="DR78" s="96">
        <v>0</v>
      </c>
      <c r="DS78" s="96">
        <v>0</v>
      </c>
      <c r="DT78" s="96">
        <v>0</v>
      </c>
      <c r="DU78" s="96">
        <v>0</v>
      </c>
      <c r="DV78" s="96">
        <v>0</v>
      </c>
      <c r="DW78" s="96">
        <v>0</v>
      </c>
      <c r="DX78" s="96">
        <v>0</v>
      </c>
      <c r="DY78" s="96">
        <v>0</v>
      </c>
      <c r="DZ78" s="96">
        <v>0</v>
      </c>
      <c r="EA78" s="96">
        <v>0</v>
      </c>
      <c r="EB78" s="96">
        <v>0</v>
      </c>
      <c r="EC78" s="96">
        <v>0</v>
      </c>
      <c r="ED78" s="96">
        <v>0</v>
      </c>
      <c r="EE78" s="96">
        <v>0</v>
      </c>
      <c r="EF78" s="96">
        <v>0</v>
      </c>
      <c r="EG78" s="96">
        <v>0</v>
      </c>
      <c r="EH78" s="96">
        <v>0</v>
      </c>
      <c r="EI78" s="96">
        <v>0</v>
      </c>
      <c r="EJ78" s="96">
        <v>0</v>
      </c>
      <c r="EK78" s="96">
        <v>0</v>
      </c>
      <c r="EL78" s="96">
        <v>0</v>
      </c>
      <c r="EM78" s="96">
        <v>0</v>
      </c>
      <c r="EN78" s="96">
        <v>0</v>
      </c>
      <c r="EO78" s="96">
        <v>0</v>
      </c>
      <c r="EP78" s="96">
        <v>0</v>
      </c>
      <c r="EQ78" s="96">
        <v>0</v>
      </c>
      <c r="ER78" s="96">
        <v>0</v>
      </c>
      <c r="ES78" s="96">
        <v>0</v>
      </c>
      <c r="ET78" s="96">
        <v>0</v>
      </c>
      <c r="EU78" s="96">
        <v>0</v>
      </c>
      <c r="EV78" s="96">
        <v>0</v>
      </c>
      <c r="EW78" s="96">
        <v>0</v>
      </c>
      <c r="EX78" s="96">
        <v>0</v>
      </c>
      <c r="EY78" s="96">
        <v>0</v>
      </c>
      <c r="EZ78" s="96">
        <v>0</v>
      </c>
      <c r="FA78" s="96">
        <v>0</v>
      </c>
      <c r="FB78" s="96">
        <v>0</v>
      </c>
      <c r="FC78" s="96">
        <v>0</v>
      </c>
      <c r="FD78" s="96">
        <v>0</v>
      </c>
      <c r="FE78" s="96">
        <v>0</v>
      </c>
      <c r="FF78" s="96">
        <v>0</v>
      </c>
      <c r="FG78" s="96">
        <v>0</v>
      </c>
      <c r="FH78" s="96">
        <v>0</v>
      </c>
      <c r="FI78" s="96">
        <v>0</v>
      </c>
      <c r="FJ78" s="96">
        <v>0</v>
      </c>
      <c r="FK78" s="96">
        <v>0</v>
      </c>
      <c r="FL78" s="96">
        <v>0</v>
      </c>
      <c r="FM78" s="96">
        <v>0</v>
      </c>
      <c r="FN78" s="96">
        <v>0</v>
      </c>
      <c r="FO78" s="96">
        <v>0</v>
      </c>
      <c r="FP78" s="96">
        <v>0</v>
      </c>
      <c r="FQ78" s="96">
        <v>0</v>
      </c>
      <c r="FR78" s="96">
        <v>0</v>
      </c>
      <c r="FS78" s="96">
        <v>0</v>
      </c>
      <c r="FT78" s="96">
        <v>0</v>
      </c>
      <c r="FU78" s="96">
        <v>0</v>
      </c>
      <c r="FV78" s="96">
        <v>0</v>
      </c>
      <c r="FW78" s="96">
        <v>0</v>
      </c>
      <c r="FX78" s="96">
        <v>0</v>
      </c>
      <c r="FY78" s="96">
        <v>0</v>
      </c>
      <c r="FZ78" s="96">
        <v>0</v>
      </c>
      <c r="GA78" s="96">
        <v>0</v>
      </c>
      <c r="GB78" s="96">
        <v>0</v>
      </c>
      <c r="GC78" s="96">
        <v>0</v>
      </c>
      <c r="GD78" s="96">
        <v>0</v>
      </c>
      <c r="GE78" s="96">
        <v>0</v>
      </c>
      <c r="GF78" s="96">
        <v>0</v>
      </c>
      <c r="GG78" s="96">
        <v>0</v>
      </c>
      <c r="GH78" s="96">
        <v>0</v>
      </c>
      <c r="GI78" s="87">
        <v>135618</v>
      </c>
      <c r="GJ78" s="81"/>
      <c r="GK78" s="81"/>
    </row>
    <row r="79" spans="1:193">
      <c r="A79" s="87">
        <v>135692</v>
      </c>
      <c r="B79" s="87">
        <f>_xlfn.XLOOKUP(A79,[9]Planilha1!$L:$L,[9]Planilha1!$B:$B,,0)</f>
        <v>6411</v>
      </c>
      <c r="C79" s="87" t="s">
        <v>255</v>
      </c>
      <c r="D79" s="87" t="s">
        <v>256</v>
      </c>
      <c r="E79" s="91">
        <v>0</v>
      </c>
      <c r="F79" s="87" t="s">
        <v>159</v>
      </c>
      <c r="G79" s="87" t="s">
        <v>160</v>
      </c>
      <c r="H79" s="95" t="str">
        <f>VLOOKUP(B79,Elegibilidade!A:I,9,0)</f>
        <v>Elegível</v>
      </c>
      <c r="I79" s="92">
        <v>23</v>
      </c>
      <c r="J79" s="88">
        <v>0</v>
      </c>
      <c r="K79" s="88">
        <f t="shared" si="14"/>
        <v>184790.74000000005</v>
      </c>
      <c r="L79" s="88">
        <f t="shared" si="10"/>
        <v>184790.74000000005</v>
      </c>
      <c r="M79" s="87" t="s">
        <v>162</v>
      </c>
      <c r="N79" s="88">
        <f>VLOOKUP(M79,Base!A:B,2,0)*L79</f>
        <v>184790.74000000005</v>
      </c>
      <c r="O79" s="88">
        <f t="shared" si="11"/>
        <v>165315.66654465784</v>
      </c>
      <c r="P79" s="88">
        <f>Vendas!$J$1</f>
        <v>880.37366341237282</v>
      </c>
      <c r="Q79" s="137">
        <f>VLOOKUP(A79,[10]FluxoFuturo!$A:$Q,17,0)</f>
        <v>360</v>
      </c>
      <c r="R79" s="88">
        <f t="shared" si="12"/>
        <v>316934.51882845419</v>
      </c>
      <c r="S79" s="93">
        <f t="shared" si="13"/>
        <v>0.52160827149956979</v>
      </c>
      <c r="T79" s="96">
        <v>8034.38</v>
      </c>
      <c r="U79" s="96">
        <v>8034.38</v>
      </c>
      <c r="V79" s="96">
        <v>8034.38</v>
      </c>
      <c r="W79" s="96">
        <v>8034.38</v>
      </c>
      <c r="X79" s="96">
        <v>8034.38</v>
      </c>
      <c r="Y79" s="96">
        <v>8034.38</v>
      </c>
      <c r="Z79" s="96">
        <v>8034.38</v>
      </c>
      <c r="AA79" s="96">
        <v>8034.38</v>
      </c>
      <c r="AB79" s="96">
        <v>8034.38</v>
      </c>
      <c r="AC79" s="96">
        <v>8034.38</v>
      </c>
      <c r="AD79" s="96">
        <v>8034.38</v>
      </c>
      <c r="AE79" s="96">
        <v>8034.38</v>
      </c>
      <c r="AF79" s="96">
        <v>8034.38</v>
      </c>
      <c r="AG79" s="96">
        <v>8034.38</v>
      </c>
      <c r="AH79" s="96">
        <v>8034.38</v>
      </c>
      <c r="AI79" s="96">
        <v>8034.38</v>
      </c>
      <c r="AJ79" s="96">
        <v>8034.38</v>
      </c>
      <c r="AK79" s="96">
        <v>8034.38</v>
      </c>
      <c r="AL79" s="96">
        <v>8034.38</v>
      </c>
      <c r="AM79" s="96">
        <v>8034.38</v>
      </c>
      <c r="AN79" s="96">
        <v>8034.38</v>
      </c>
      <c r="AO79" s="96">
        <v>8034.38</v>
      </c>
      <c r="AP79" s="96">
        <v>8034.38</v>
      </c>
      <c r="AQ79" s="96">
        <v>0</v>
      </c>
      <c r="AR79" s="96">
        <v>0</v>
      </c>
      <c r="AS79" s="96">
        <v>0</v>
      </c>
      <c r="AT79" s="96">
        <v>0</v>
      </c>
      <c r="AU79" s="96">
        <v>0</v>
      </c>
      <c r="AV79" s="96">
        <v>0</v>
      </c>
      <c r="AW79" s="96">
        <v>0</v>
      </c>
      <c r="AX79" s="96">
        <v>0</v>
      </c>
      <c r="AY79" s="96">
        <v>0</v>
      </c>
      <c r="AZ79" s="96">
        <v>0</v>
      </c>
      <c r="BA79" s="96">
        <v>0</v>
      </c>
      <c r="BB79" s="96">
        <v>0</v>
      </c>
      <c r="BC79" s="96">
        <v>0</v>
      </c>
      <c r="BD79" s="96">
        <v>0</v>
      </c>
      <c r="BE79" s="96">
        <v>0</v>
      </c>
      <c r="BF79" s="96">
        <v>0</v>
      </c>
      <c r="BG79" s="96">
        <v>0</v>
      </c>
      <c r="BH79" s="96">
        <v>0</v>
      </c>
      <c r="BI79" s="96">
        <v>0</v>
      </c>
      <c r="BJ79" s="96">
        <v>0</v>
      </c>
      <c r="BK79" s="96">
        <v>0</v>
      </c>
      <c r="BL79" s="96">
        <v>0</v>
      </c>
      <c r="BM79" s="96">
        <v>0</v>
      </c>
      <c r="BN79" s="96">
        <v>0</v>
      </c>
      <c r="BO79" s="96">
        <v>0</v>
      </c>
      <c r="BP79" s="96">
        <v>0</v>
      </c>
      <c r="BQ79" s="96">
        <v>0</v>
      </c>
      <c r="BR79" s="96">
        <v>0</v>
      </c>
      <c r="BS79" s="96">
        <v>0</v>
      </c>
      <c r="BT79" s="96">
        <v>0</v>
      </c>
      <c r="BU79" s="96">
        <v>0</v>
      </c>
      <c r="BV79" s="96">
        <v>0</v>
      </c>
      <c r="BW79" s="96">
        <v>0</v>
      </c>
      <c r="BX79" s="96">
        <v>0</v>
      </c>
      <c r="BY79" s="96">
        <v>0</v>
      </c>
      <c r="BZ79" s="96">
        <v>0</v>
      </c>
      <c r="CA79" s="96">
        <v>0</v>
      </c>
      <c r="CB79" s="96">
        <v>0</v>
      </c>
      <c r="CC79" s="96">
        <v>0</v>
      </c>
      <c r="CD79" s="96">
        <v>0</v>
      </c>
      <c r="CE79" s="96">
        <v>0</v>
      </c>
      <c r="CF79" s="96">
        <v>0</v>
      </c>
      <c r="CG79" s="96">
        <v>0</v>
      </c>
      <c r="CH79" s="96">
        <v>0</v>
      </c>
      <c r="CI79" s="96">
        <v>0</v>
      </c>
      <c r="CJ79" s="96">
        <v>0</v>
      </c>
      <c r="CK79" s="96">
        <v>0</v>
      </c>
      <c r="CL79" s="96">
        <v>0</v>
      </c>
      <c r="CM79" s="96">
        <v>0</v>
      </c>
      <c r="CN79" s="96">
        <v>0</v>
      </c>
      <c r="CO79" s="96">
        <v>0</v>
      </c>
      <c r="CP79" s="96">
        <v>0</v>
      </c>
      <c r="CQ79" s="96">
        <v>0</v>
      </c>
      <c r="CR79" s="96">
        <v>0</v>
      </c>
      <c r="CS79" s="96">
        <v>0</v>
      </c>
      <c r="CT79" s="96">
        <v>0</v>
      </c>
      <c r="CU79" s="96">
        <v>0</v>
      </c>
      <c r="CV79" s="96">
        <v>0</v>
      </c>
      <c r="CW79" s="96">
        <v>0</v>
      </c>
      <c r="CX79" s="96">
        <v>0</v>
      </c>
      <c r="CY79" s="96">
        <v>0</v>
      </c>
      <c r="CZ79" s="96">
        <v>0</v>
      </c>
      <c r="DA79" s="96">
        <v>0</v>
      </c>
      <c r="DB79" s="96">
        <v>0</v>
      </c>
      <c r="DC79" s="96">
        <v>0</v>
      </c>
      <c r="DD79" s="96">
        <v>0</v>
      </c>
      <c r="DE79" s="96">
        <v>0</v>
      </c>
      <c r="DF79" s="96">
        <v>0</v>
      </c>
      <c r="DG79" s="96">
        <v>0</v>
      </c>
      <c r="DH79" s="96">
        <v>0</v>
      </c>
      <c r="DI79" s="96">
        <v>0</v>
      </c>
      <c r="DJ79" s="96">
        <v>0</v>
      </c>
      <c r="DK79" s="96">
        <v>0</v>
      </c>
      <c r="DL79" s="96">
        <v>0</v>
      </c>
      <c r="DM79" s="96">
        <v>0</v>
      </c>
      <c r="DN79" s="96">
        <v>0</v>
      </c>
      <c r="DO79" s="96">
        <v>0</v>
      </c>
      <c r="DP79" s="96">
        <v>0</v>
      </c>
      <c r="DQ79" s="96">
        <v>0</v>
      </c>
      <c r="DR79" s="96">
        <v>0</v>
      </c>
      <c r="DS79" s="96">
        <v>0</v>
      </c>
      <c r="DT79" s="96">
        <v>0</v>
      </c>
      <c r="DU79" s="96">
        <v>0</v>
      </c>
      <c r="DV79" s="96">
        <v>0</v>
      </c>
      <c r="DW79" s="96">
        <v>0</v>
      </c>
      <c r="DX79" s="96">
        <v>0</v>
      </c>
      <c r="DY79" s="96">
        <v>0</v>
      </c>
      <c r="DZ79" s="96">
        <v>0</v>
      </c>
      <c r="EA79" s="96">
        <v>0</v>
      </c>
      <c r="EB79" s="96">
        <v>0</v>
      </c>
      <c r="EC79" s="96">
        <v>0</v>
      </c>
      <c r="ED79" s="96">
        <v>0</v>
      </c>
      <c r="EE79" s="96">
        <v>0</v>
      </c>
      <c r="EF79" s="96">
        <v>0</v>
      </c>
      <c r="EG79" s="96">
        <v>0</v>
      </c>
      <c r="EH79" s="96">
        <v>0</v>
      </c>
      <c r="EI79" s="96">
        <v>0</v>
      </c>
      <c r="EJ79" s="96">
        <v>0</v>
      </c>
      <c r="EK79" s="96">
        <v>0</v>
      </c>
      <c r="EL79" s="96">
        <v>0</v>
      </c>
      <c r="EM79" s="96">
        <v>0</v>
      </c>
      <c r="EN79" s="96">
        <v>0</v>
      </c>
      <c r="EO79" s="96">
        <v>0</v>
      </c>
      <c r="EP79" s="96">
        <v>0</v>
      </c>
      <c r="EQ79" s="96">
        <v>0</v>
      </c>
      <c r="ER79" s="96">
        <v>0</v>
      </c>
      <c r="ES79" s="96">
        <v>0</v>
      </c>
      <c r="ET79" s="96">
        <v>0</v>
      </c>
      <c r="EU79" s="96">
        <v>0</v>
      </c>
      <c r="EV79" s="96">
        <v>0</v>
      </c>
      <c r="EW79" s="96">
        <v>0</v>
      </c>
      <c r="EX79" s="96">
        <v>0</v>
      </c>
      <c r="EY79" s="96">
        <v>0</v>
      </c>
      <c r="EZ79" s="96">
        <v>0</v>
      </c>
      <c r="FA79" s="96">
        <v>0</v>
      </c>
      <c r="FB79" s="96">
        <v>0</v>
      </c>
      <c r="FC79" s="96">
        <v>0</v>
      </c>
      <c r="FD79" s="96">
        <v>0</v>
      </c>
      <c r="FE79" s="96">
        <v>0</v>
      </c>
      <c r="FF79" s="96">
        <v>0</v>
      </c>
      <c r="FG79" s="96">
        <v>0</v>
      </c>
      <c r="FH79" s="96">
        <v>0</v>
      </c>
      <c r="FI79" s="96">
        <v>0</v>
      </c>
      <c r="FJ79" s="96">
        <v>0</v>
      </c>
      <c r="FK79" s="96">
        <v>0</v>
      </c>
      <c r="FL79" s="96">
        <v>0</v>
      </c>
      <c r="FM79" s="96">
        <v>0</v>
      </c>
      <c r="FN79" s="96">
        <v>0</v>
      </c>
      <c r="FO79" s="96">
        <v>0</v>
      </c>
      <c r="FP79" s="96">
        <v>0</v>
      </c>
      <c r="FQ79" s="96">
        <v>0</v>
      </c>
      <c r="FR79" s="96">
        <v>0</v>
      </c>
      <c r="FS79" s="96">
        <v>0</v>
      </c>
      <c r="FT79" s="96">
        <v>0</v>
      </c>
      <c r="FU79" s="96">
        <v>0</v>
      </c>
      <c r="FV79" s="96">
        <v>0</v>
      </c>
      <c r="FW79" s="96">
        <v>0</v>
      </c>
      <c r="FX79" s="96">
        <v>0</v>
      </c>
      <c r="FY79" s="96">
        <v>0</v>
      </c>
      <c r="FZ79" s="96">
        <v>0</v>
      </c>
      <c r="GA79" s="96">
        <v>0</v>
      </c>
      <c r="GB79" s="96">
        <v>0</v>
      </c>
      <c r="GC79" s="96">
        <v>0</v>
      </c>
      <c r="GD79" s="96">
        <v>0</v>
      </c>
      <c r="GE79" s="96">
        <v>0</v>
      </c>
      <c r="GF79" s="96">
        <v>0</v>
      </c>
      <c r="GG79" s="96">
        <v>0</v>
      </c>
      <c r="GH79" s="96">
        <v>0</v>
      </c>
      <c r="GI79" s="87">
        <v>135692</v>
      </c>
      <c r="GJ79" s="81"/>
      <c r="GK79" s="81"/>
    </row>
    <row r="80" spans="1:193">
      <c r="A80" s="87">
        <v>135623</v>
      </c>
      <c r="B80" s="87">
        <f>_xlfn.XLOOKUP(A80,[9]Planilha1!$L:$L,[9]Planilha1!$B:$B,,0)</f>
        <v>6390</v>
      </c>
      <c r="C80" s="87" t="s">
        <v>178</v>
      </c>
      <c r="D80" s="87" t="s">
        <v>179</v>
      </c>
      <c r="E80" s="91">
        <v>0</v>
      </c>
      <c r="F80" s="87" t="s">
        <v>159</v>
      </c>
      <c r="G80" s="87" t="s">
        <v>160</v>
      </c>
      <c r="H80" s="95" t="str">
        <f>VLOOKUP(B80,Elegibilidade!A:I,9,0)</f>
        <v>Elegível</v>
      </c>
      <c r="I80" s="92">
        <v>22</v>
      </c>
      <c r="J80" s="88">
        <v>0</v>
      </c>
      <c r="K80" s="88">
        <f t="shared" si="14"/>
        <v>184357.09999999995</v>
      </c>
      <c r="L80" s="88">
        <f t="shared" si="10"/>
        <v>184357.09999999995</v>
      </c>
      <c r="M80" s="87" t="s">
        <v>162</v>
      </c>
      <c r="N80" s="88">
        <f>VLOOKUP(M80,Base!A:B,2,0)*L80</f>
        <v>184357.09999999995</v>
      </c>
      <c r="O80" s="88">
        <f t="shared" si="11"/>
        <v>165680.67781557867</v>
      </c>
      <c r="P80" s="88">
        <f>Vendas!$J$1</f>
        <v>880.37366341237282</v>
      </c>
      <c r="Q80" s="137">
        <f>VLOOKUP(A80,[10]FluxoFuturo!$A:$Q,17,0)</f>
        <v>372.39</v>
      </c>
      <c r="R80" s="88">
        <f t="shared" si="12"/>
        <v>327842.34851813351</v>
      </c>
      <c r="S80" s="93">
        <f t="shared" si="13"/>
        <v>0.50536691969315428</v>
      </c>
      <c r="T80" s="96">
        <v>8379.8700000000008</v>
      </c>
      <c r="U80" s="96">
        <v>8379.8700000000008</v>
      </c>
      <c r="V80" s="96">
        <v>8379.8700000000008</v>
      </c>
      <c r="W80" s="96">
        <v>8379.8700000000008</v>
      </c>
      <c r="X80" s="96">
        <v>8379.8700000000008</v>
      </c>
      <c r="Y80" s="96">
        <v>8379.8700000000008</v>
      </c>
      <c r="Z80" s="96">
        <v>8379.8700000000008</v>
      </c>
      <c r="AA80" s="96">
        <v>8379.8700000000008</v>
      </c>
      <c r="AB80" s="96">
        <v>8379.8700000000008</v>
      </c>
      <c r="AC80" s="96">
        <v>8379.8700000000008</v>
      </c>
      <c r="AD80" s="96">
        <v>8379.8700000000008</v>
      </c>
      <c r="AE80" s="96">
        <v>8379.8700000000008</v>
      </c>
      <c r="AF80" s="96">
        <v>8379.8700000000008</v>
      </c>
      <c r="AG80" s="96">
        <v>8379.8700000000008</v>
      </c>
      <c r="AH80" s="96">
        <v>8379.8700000000008</v>
      </c>
      <c r="AI80" s="96">
        <v>8379.8700000000008</v>
      </c>
      <c r="AJ80" s="96">
        <v>8379.8700000000008</v>
      </c>
      <c r="AK80" s="96">
        <v>8379.8700000000008</v>
      </c>
      <c r="AL80" s="96">
        <v>8379.8700000000008</v>
      </c>
      <c r="AM80" s="96">
        <v>8379.8700000000008</v>
      </c>
      <c r="AN80" s="96">
        <v>8379.8700000000008</v>
      </c>
      <c r="AO80" s="96">
        <v>8379.83</v>
      </c>
      <c r="AP80" s="96">
        <v>0</v>
      </c>
      <c r="AQ80" s="96">
        <v>0</v>
      </c>
      <c r="AR80" s="96">
        <v>0</v>
      </c>
      <c r="AS80" s="96">
        <v>0</v>
      </c>
      <c r="AT80" s="96">
        <v>0</v>
      </c>
      <c r="AU80" s="96">
        <v>0</v>
      </c>
      <c r="AV80" s="96">
        <v>0</v>
      </c>
      <c r="AW80" s="96">
        <v>0</v>
      </c>
      <c r="AX80" s="96">
        <v>0</v>
      </c>
      <c r="AY80" s="96">
        <v>0</v>
      </c>
      <c r="AZ80" s="96">
        <v>0</v>
      </c>
      <c r="BA80" s="96">
        <v>0</v>
      </c>
      <c r="BB80" s="96">
        <v>0</v>
      </c>
      <c r="BC80" s="96">
        <v>0</v>
      </c>
      <c r="BD80" s="96">
        <v>0</v>
      </c>
      <c r="BE80" s="96">
        <v>0</v>
      </c>
      <c r="BF80" s="96">
        <v>0</v>
      </c>
      <c r="BG80" s="96">
        <v>0</v>
      </c>
      <c r="BH80" s="96">
        <v>0</v>
      </c>
      <c r="BI80" s="96">
        <v>0</v>
      </c>
      <c r="BJ80" s="96">
        <v>0</v>
      </c>
      <c r="BK80" s="96">
        <v>0</v>
      </c>
      <c r="BL80" s="96">
        <v>0</v>
      </c>
      <c r="BM80" s="96">
        <v>0</v>
      </c>
      <c r="BN80" s="96">
        <v>0</v>
      </c>
      <c r="BO80" s="96">
        <v>0</v>
      </c>
      <c r="BP80" s="96">
        <v>0</v>
      </c>
      <c r="BQ80" s="96">
        <v>0</v>
      </c>
      <c r="BR80" s="96">
        <v>0</v>
      </c>
      <c r="BS80" s="96">
        <v>0</v>
      </c>
      <c r="BT80" s="96">
        <v>0</v>
      </c>
      <c r="BU80" s="96">
        <v>0</v>
      </c>
      <c r="BV80" s="96">
        <v>0</v>
      </c>
      <c r="BW80" s="96">
        <v>0</v>
      </c>
      <c r="BX80" s="96">
        <v>0</v>
      </c>
      <c r="BY80" s="96">
        <v>0</v>
      </c>
      <c r="BZ80" s="96">
        <v>0</v>
      </c>
      <c r="CA80" s="96">
        <v>0</v>
      </c>
      <c r="CB80" s="96">
        <v>0</v>
      </c>
      <c r="CC80" s="96">
        <v>0</v>
      </c>
      <c r="CD80" s="96">
        <v>0</v>
      </c>
      <c r="CE80" s="96">
        <v>0</v>
      </c>
      <c r="CF80" s="96">
        <v>0</v>
      </c>
      <c r="CG80" s="96">
        <v>0</v>
      </c>
      <c r="CH80" s="96">
        <v>0</v>
      </c>
      <c r="CI80" s="96">
        <v>0</v>
      </c>
      <c r="CJ80" s="96">
        <v>0</v>
      </c>
      <c r="CK80" s="96">
        <v>0</v>
      </c>
      <c r="CL80" s="96">
        <v>0</v>
      </c>
      <c r="CM80" s="96">
        <v>0</v>
      </c>
      <c r="CN80" s="96">
        <v>0</v>
      </c>
      <c r="CO80" s="96">
        <v>0</v>
      </c>
      <c r="CP80" s="96">
        <v>0</v>
      </c>
      <c r="CQ80" s="96">
        <v>0</v>
      </c>
      <c r="CR80" s="96">
        <v>0</v>
      </c>
      <c r="CS80" s="96">
        <v>0</v>
      </c>
      <c r="CT80" s="96">
        <v>0</v>
      </c>
      <c r="CU80" s="96">
        <v>0</v>
      </c>
      <c r="CV80" s="96">
        <v>0</v>
      </c>
      <c r="CW80" s="96">
        <v>0</v>
      </c>
      <c r="CX80" s="96">
        <v>0</v>
      </c>
      <c r="CY80" s="96">
        <v>0</v>
      </c>
      <c r="CZ80" s="96">
        <v>0</v>
      </c>
      <c r="DA80" s="96">
        <v>0</v>
      </c>
      <c r="DB80" s="96">
        <v>0</v>
      </c>
      <c r="DC80" s="96">
        <v>0</v>
      </c>
      <c r="DD80" s="96">
        <v>0</v>
      </c>
      <c r="DE80" s="96">
        <v>0</v>
      </c>
      <c r="DF80" s="96">
        <v>0</v>
      </c>
      <c r="DG80" s="96">
        <v>0</v>
      </c>
      <c r="DH80" s="96">
        <v>0</v>
      </c>
      <c r="DI80" s="96">
        <v>0</v>
      </c>
      <c r="DJ80" s="96">
        <v>0</v>
      </c>
      <c r="DK80" s="96">
        <v>0</v>
      </c>
      <c r="DL80" s="96">
        <v>0</v>
      </c>
      <c r="DM80" s="96">
        <v>0</v>
      </c>
      <c r="DN80" s="96">
        <v>0</v>
      </c>
      <c r="DO80" s="96">
        <v>0</v>
      </c>
      <c r="DP80" s="96">
        <v>0</v>
      </c>
      <c r="DQ80" s="96">
        <v>0</v>
      </c>
      <c r="DR80" s="96">
        <v>0</v>
      </c>
      <c r="DS80" s="96">
        <v>0</v>
      </c>
      <c r="DT80" s="96">
        <v>0</v>
      </c>
      <c r="DU80" s="96">
        <v>0</v>
      </c>
      <c r="DV80" s="96">
        <v>0</v>
      </c>
      <c r="DW80" s="96">
        <v>0</v>
      </c>
      <c r="DX80" s="96">
        <v>0</v>
      </c>
      <c r="DY80" s="96">
        <v>0</v>
      </c>
      <c r="DZ80" s="96">
        <v>0</v>
      </c>
      <c r="EA80" s="96">
        <v>0</v>
      </c>
      <c r="EB80" s="96">
        <v>0</v>
      </c>
      <c r="EC80" s="96">
        <v>0</v>
      </c>
      <c r="ED80" s="96">
        <v>0</v>
      </c>
      <c r="EE80" s="96">
        <v>0</v>
      </c>
      <c r="EF80" s="96">
        <v>0</v>
      </c>
      <c r="EG80" s="96">
        <v>0</v>
      </c>
      <c r="EH80" s="96">
        <v>0</v>
      </c>
      <c r="EI80" s="96">
        <v>0</v>
      </c>
      <c r="EJ80" s="96">
        <v>0</v>
      </c>
      <c r="EK80" s="96">
        <v>0</v>
      </c>
      <c r="EL80" s="96">
        <v>0</v>
      </c>
      <c r="EM80" s="96">
        <v>0</v>
      </c>
      <c r="EN80" s="96">
        <v>0</v>
      </c>
      <c r="EO80" s="96">
        <v>0</v>
      </c>
      <c r="EP80" s="96">
        <v>0</v>
      </c>
      <c r="EQ80" s="96">
        <v>0</v>
      </c>
      <c r="ER80" s="96">
        <v>0</v>
      </c>
      <c r="ES80" s="96">
        <v>0</v>
      </c>
      <c r="ET80" s="96">
        <v>0</v>
      </c>
      <c r="EU80" s="96">
        <v>0</v>
      </c>
      <c r="EV80" s="96">
        <v>0</v>
      </c>
      <c r="EW80" s="96">
        <v>0</v>
      </c>
      <c r="EX80" s="96">
        <v>0</v>
      </c>
      <c r="EY80" s="96">
        <v>0</v>
      </c>
      <c r="EZ80" s="96">
        <v>0</v>
      </c>
      <c r="FA80" s="96">
        <v>0</v>
      </c>
      <c r="FB80" s="96">
        <v>0</v>
      </c>
      <c r="FC80" s="96">
        <v>0</v>
      </c>
      <c r="FD80" s="96">
        <v>0</v>
      </c>
      <c r="FE80" s="96">
        <v>0</v>
      </c>
      <c r="FF80" s="96">
        <v>0</v>
      </c>
      <c r="FG80" s="96">
        <v>0</v>
      </c>
      <c r="FH80" s="96">
        <v>0</v>
      </c>
      <c r="FI80" s="96">
        <v>0</v>
      </c>
      <c r="FJ80" s="96">
        <v>0</v>
      </c>
      <c r="FK80" s="96">
        <v>0</v>
      </c>
      <c r="FL80" s="96">
        <v>0</v>
      </c>
      <c r="FM80" s="96">
        <v>0</v>
      </c>
      <c r="FN80" s="96">
        <v>0</v>
      </c>
      <c r="FO80" s="96">
        <v>0</v>
      </c>
      <c r="FP80" s="96">
        <v>0</v>
      </c>
      <c r="FQ80" s="96">
        <v>0</v>
      </c>
      <c r="FR80" s="96">
        <v>0</v>
      </c>
      <c r="FS80" s="96">
        <v>0</v>
      </c>
      <c r="FT80" s="96">
        <v>0</v>
      </c>
      <c r="FU80" s="96">
        <v>0</v>
      </c>
      <c r="FV80" s="96">
        <v>0</v>
      </c>
      <c r="FW80" s="96">
        <v>0</v>
      </c>
      <c r="FX80" s="96">
        <v>0</v>
      </c>
      <c r="FY80" s="96">
        <v>0</v>
      </c>
      <c r="FZ80" s="96">
        <v>0</v>
      </c>
      <c r="GA80" s="96">
        <v>0</v>
      </c>
      <c r="GB80" s="96">
        <v>0</v>
      </c>
      <c r="GC80" s="96">
        <v>0</v>
      </c>
      <c r="GD80" s="96">
        <v>0</v>
      </c>
      <c r="GE80" s="96">
        <v>0</v>
      </c>
      <c r="GF80" s="96">
        <v>0</v>
      </c>
      <c r="GG80" s="96">
        <v>0</v>
      </c>
      <c r="GH80" s="96">
        <v>0</v>
      </c>
      <c r="GI80" s="87">
        <v>135623</v>
      </c>
      <c r="GJ80" s="81"/>
      <c r="GK80" s="81"/>
    </row>
    <row r="81" spans="1:193">
      <c r="A81" s="87">
        <v>135620</v>
      </c>
      <c r="B81" s="87">
        <f>_xlfn.XLOOKUP(A81,[9]Planilha1!$L:$L,[9]Planilha1!$B:$B,,0)</f>
        <v>6366</v>
      </c>
      <c r="C81" s="87" t="s">
        <v>174</v>
      </c>
      <c r="D81" s="87" t="s">
        <v>175</v>
      </c>
      <c r="E81" s="91">
        <v>0</v>
      </c>
      <c r="F81" s="87" t="s">
        <v>159</v>
      </c>
      <c r="G81" s="87" t="s">
        <v>160</v>
      </c>
      <c r="H81" s="95" t="str">
        <f>VLOOKUP(B81,Elegibilidade!A:I,9,0)</f>
        <v>Elegível</v>
      </c>
      <c r="I81" s="92">
        <v>22</v>
      </c>
      <c r="J81" s="88">
        <v>0</v>
      </c>
      <c r="K81" s="88">
        <f t="shared" si="14"/>
        <v>181163.93</v>
      </c>
      <c r="L81" s="88">
        <f t="shared" si="10"/>
        <v>181163.93</v>
      </c>
      <c r="M81" s="87" t="s">
        <v>162</v>
      </c>
      <c r="N81" s="88">
        <f>VLOOKUP(M81,Base!A:B,2,0)*L81</f>
        <v>181163.93</v>
      </c>
      <c r="O81" s="88">
        <f t="shared" si="11"/>
        <v>162810.98292855924</v>
      </c>
      <c r="P81" s="88">
        <f>Vendas!$J$1</f>
        <v>880.37366341237282</v>
      </c>
      <c r="Q81" s="137">
        <f>VLOOKUP(A81,[10]FluxoFuturo!$A:$Q,17,0)</f>
        <v>365.94</v>
      </c>
      <c r="R81" s="88">
        <f t="shared" si="12"/>
        <v>322163.93838912371</v>
      </c>
      <c r="S81" s="93">
        <f t="shared" si="13"/>
        <v>0.50536687545677139</v>
      </c>
      <c r="T81" s="96">
        <v>8234.7199999999993</v>
      </c>
      <c r="U81" s="96">
        <v>8234.7199999999993</v>
      </c>
      <c r="V81" s="96">
        <v>8234.7199999999993</v>
      </c>
      <c r="W81" s="96">
        <v>8234.7199999999993</v>
      </c>
      <c r="X81" s="96">
        <v>8234.7199999999993</v>
      </c>
      <c r="Y81" s="96">
        <v>8234.7199999999993</v>
      </c>
      <c r="Z81" s="96">
        <v>8234.7199999999993</v>
      </c>
      <c r="AA81" s="96">
        <v>8234.7199999999993</v>
      </c>
      <c r="AB81" s="96">
        <v>8234.7199999999993</v>
      </c>
      <c r="AC81" s="96">
        <v>8234.7199999999993</v>
      </c>
      <c r="AD81" s="96">
        <v>8234.7199999999993</v>
      </c>
      <c r="AE81" s="96">
        <v>8234.7199999999993</v>
      </c>
      <c r="AF81" s="96">
        <v>8234.7199999999993</v>
      </c>
      <c r="AG81" s="96">
        <v>8234.7199999999993</v>
      </c>
      <c r="AH81" s="96">
        <v>8234.7199999999993</v>
      </c>
      <c r="AI81" s="96">
        <v>8234.7199999999993</v>
      </c>
      <c r="AJ81" s="96">
        <v>8234.7199999999993</v>
      </c>
      <c r="AK81" s="96">
        <v>8234.7199999999993</v>
      </c>
      <c r="AL81" s="96">
        <v>8234.7199999999993</v>
      </c>
      <c r="AM81" s="96">
        <v>8234.7199999999993</v>
      </c>
      <c r="AN81" s="96">
        <v>8234.7199999999993</v>
      </c>
      <c r="AO81" s="96">
        <v>8234.81</v>
      </c>
      <c r="AP81" s="96">
        <v>0</v>
      </c>
      <c r="AQ81" s="96">
        <v>0</v>
      </c>
      <c r="AR81" s="96">
        <v>0</v>
      </c>
      <c r="AS81" s="96">
        <v>0</v>
      </c>
      <c r="AT81" s="96">
        <v>0</v>
      </c>
      <c r="AU81" s="96">
        <v>0</v>
      </c>
      <c r="AV81" s="96">
        <v>0</v>
      </c>
      <c r="AW81" s="96">
        <v>0</v>
      </c>
      <c r="AX81" s="96">
        <v>0</v>
      </c>
      <c r="AY81" s="96">
        <v>0</v>
      </c>
      <c r="AZ81" s="96">
        <v>0</v>
      </c>
      <c r="BA81" s="96">
        <v>0</v>
      </c>
      <c r="BB81" s="96">
        <v>0</v>
      </c>
      <c r="BC81" s="96">
        <v>0</v>
      </c>
      <c r="BD81" s="96">
        <v>0</v>
      </c>
      <c r="BE81" s="96">
        <v>0</v>
      </c>
      <c r="BF81" s="96">
        <v>0</v>
      </c>
      <c r="BG81" s="96">
        <v>0</v>
      </c>
      <c r="BH81" s="96">
        <v>0</v>
      </c>
      <c r="BI81" s="96">
        <v>0</v>
      </c>
      <c r="BJ81" s="96">
        <v>0</v>
      </c>
      <c r="BK81" s="96">
        <v>0</v>
      </c>
      <c r="BL81" s="96">
        <v>0</v>
      </c>
      <c r="BM81" s="96">
        <v>0</v>
      </c>
      <c r="BN81" s="96">
        <v>0</v>
      </c>
      <c r="BO81" s="96">
        <v>0</v>
      </c>
      <c r="BP81" s="96">
        <v>0</v>
      </c>
      <c r="BQ81" s="96">
        <v>0</v>
      </c>
      <c r="BR81" s="96">
        <v>0</v>
      </c>
      <c r="BS81" s="96">
        <v>0</v>
      </c>
      <c r="BT81" s="96">
        <v>0</v>
      </c>
      <c r="BU81" s="96">
        <v>0</v>
      </c>
      <c r="BV81" s="96">
        <v>0</v>
      </c>
      <c r="BW81" s="96">
        <v>0</v>
      </c>
      <c r="BX81" s="96">
        <v>0</v>
      </c>
      <c r="BY81" s="96">
        <v>0</v>
      </c>
      <c r="BZ81" s="96">
        <v>0</v>
      </c>
      <c r="CA81" s="96">
        <v>0</v>
      </c>
      <c r="CB81" s="96">
        <v>0</v>
      </c>
      <c r="CC81" s="96">
        <v>0</v>
      </c>
      <c r="CD81" s="96">
        <v>0</v>
      </c>
      <c r="CE81" s="96">
        <v>0</v>
      </c>
      <c r="CF81" s="96">
        <v>0</v>
      </c>
      <c r="CG81" s="96">
        <v>0</v>
      </c>
      <c r="CH81" s="96">
        <v>0</v>
      </c>
      <c r="CI81" s="96">
        <v>0</v>
      </c>
      <c r="CJ81" s="96">
        <v>0</v>
      </c>
      <c r="CK81" s="96">
        <v>0</v>
      </c>
      <c r="CL81" s="96">
        <v>0</v>
      </c>
      <c r="CM81" s="96">
        <v>0</v>
      </c>
      <c r="CN81" s="96">
        <v>0</v>
      </c>
      <c r="CO81" s="96">
        <v>0</v>
      </c>
      <c r="CP81" s="96">
        <v>0</v>
      </c>
      <c r="CQ81" s="96">
        <v>0</v>
      </c>
      <c r="CR81" s="96">
        <v>0</v>
      </c>
      <c r="CS81" s="96">
        <v>0</v>
      </c>
      <c r="CT81" s="96">
        <v>0</v>
      </c>
      <c r="CU81" s="96">
        <v>0</v>
      </c>
      <c r="CV81" s="96">
        <v>0</v>
      </c>
      <c r="CW81" s="96">
        <v>0</v>
      </c>
      <c r="CX81" s="96">
        <v>0</v>
      </c>
      <c r="CY81" s="96">
        <v>0</v>
      </c>
      <c r="CZ81" s="96">
        <v>0</v>
      </c>
      <c r="DA81" s="96">
        <v>0</v>
      </c>
      <c r="DB81" s="96">
        <v>0</v>
      </c>
      <c r="DC81" s="96">
        <v>0</v>
      </c>
      <c r="DD81" s="96">
        <v>0</v>
      </c>
      <c r="DE81" s="96">
        <v>0</v>
      </c>
      <c r="DF81" s="96">
        <v>0</v>
      </c>
      <c r="DG81" s="96">
        <v>0</v>
      </c>
      <c r="DH81" s="96">
        <v>0</v>
      </c>
      <c r="DI81" s="96">
        <v>0</v>
      </c>
      <c r="DJ81" s="96">
        <v>0</v>
      </c>
      <c r="DK81" s="96">
        <v>0</v>
      </c>
      <c r="DL81" s="96">
        <v>0</v>
      </c>
      <c r="DM81" s="96">
        <v>0</v>
      </c>
      <c r="DN81" s="96">
        <v>0</v>
      </c>
      <c r="DO81" s="96">
        <v>0</v>
      </c>
      <c r="DP81" s="96">
        <v>0</v>
      </c>
      <c r="DQ81" s="96">
        <v>0</v>
      </c>
      <c r="DR81" s="96">
        <v>0</v>
      </c>
      <c r="DS81" s="96">
        <v>0</v>
      </c>
      <c r="DT81" s="96">
        <v>0</v>
      </c>
      <c r="DU81" s="96">
        <v>0</v>
      </c>
      <c r="DV81" s="96">
        <v>0</v>
      </c>
      <c r="DW81" s="96">
        <v>0</v>
      </c>
      <c r="DX81" s="96">
        <v>0</v>
      </c>
      <c r="DY81" s="96">
        <v>0</v>
      </c>
      <c r="DZ81" s="96">
        <v>0</v>
      </c>
      <c r="EA81" s="96">
        <v>0</v>
      </c>
      <c r="EB81" s="96">
        <v>0</v>
      </c>
      <c r="EC81" s="96">
        <v>0</v>
      </c>
      <c r="ED81" s="96">
        <v>0</v>
      </c>
      <c r="EE81" s="96">
        <v>0</v>
      </c>
      <c r="EF81" s="96">
        <v>0</v>
      </c>
      <c r="EG81" s="96">
        <v>0</v>
      </c>
      <c r="EH81" s="96">
        <v>0</v>
      </c>
      <c r="EI81" s="96">
        <v>0</v>
      </c>
      <c r="EJ81" s="96">
        <v>0</v>
      </c>
      <c r="EK81" s="96">
        <v>0</v>
      </c>
      <c r="EL81" s="96">
        <v>0</v>
      </c>
      <c r="EM81" s="96">
        <v>0</v>
      </c>
      <c r="EN81" s="96">
        <v>0</v>
      </c>
      <c r="EO81" s="96">
        <v>0</v>
      </c>
      <c r="EP81" s="96">
        <v>0</v>
      </c>
      <c r="EQ81" s="96">
        <v>0</v>
      </c>
      <c r="ER81" s="96">
        <v>0</v>
      </c>
      <c r="ES81" s="96">
        <v>0</v>
      </c>
      <c r="ET81" s="96">
        <v>0</v>
      </c>
      <c r="EU81" s="96">
        <v>0</v>
      </c>
      <c r="EV81" s="96">
        <v>0</v>
      </c>
      <c r="EW81" s="96">
        <v>0</v>
      </c>
      <c r="EX81" s="96">
        <v>0</v>
      </c>
      <c r="EY81" s="96">
        <v>0</v>
      </c>
      <c r="EZ81" s="96">
        <v>0</v>
      </c>
      <c r="FA81" s="96">
        <v>0</v>
      </c>
      <c r="FB81" s="96">
        <v>0</v>
      </c>
      <c r="FC81" s="96">
        <v>0</v>
      </c>
      <c r="FD81" s="96">
        <v>0</v>
      </c>
      <c r="FE81" s="96">
        <v>0</v>
      </c>
      <c r="FF81" s="96">
        <v>0</v>
      </c>
      <c r="FG81" s="96">
        <v>0</v>
      </c>
      <c r="FH81" s="96">
        <v>0</v>
      </c>
      <c r="FI81" s="96">
        <v>0</v>
      </c>
      <c r="FJ81" s="96">
        <v>0</v>
      </c>
      <c r="FK81" s="96">
        <v>0</v>
      </c>
      <c r="FL81" s="96">
        <v>0</v>
      </c>
      <c r="FM81" s="96">
        <v>0</v>
      </c>
      <c r="FN81" s="96">
        <v>0</v>
      </c>
      <c r="FO81" s="96">
        <v>0</v>
      </c>
      <c r="FP81" s="96">
        <v>0</v>
      </c>
      <c r="FQ81" s="96">
        <v>0</v>
      </c>
      <c r="FR81" s="96">
        <v>0</v>
      </c>
      <c r="FS81" s="96">
        <v>0</v>
      </c>
      <c r="FT81" s="96">
        <v>0</v>
      </c>
      <c r="FU81" s="96">
        <v>0</v>
      </c>
      <c r="FV81" s="96">
        <v>0</v>
      </c>
      <c r="FW81" s="96">
        <v>0</v>
      </c>
      <c r="FX81" s="96">
        <v>0</v>
      </c>
      <c r="FY81" s="96">
        <v>0</v>
      </c>
      <c r="FZ81" s="96">
        <v>0</v>
      </c>
      <c r="GA81" s="96">
        <v>0</v>
      </c>
      <c r="GB81" s="96">
        <v>0</v>
      </c>
      <c r="GC81" s="96">
        <v>0</v>
      </c>
      <c r="GD81" s="96">
        <v>0</v>
      </c>
      <c r="GE81" s="96">
        <v>0</v>
      </c>
      <c r="GF81" s="96">
        <v>0</v>
      </c>
      <c r="GG81" s="96">
        <v>0</v>
      </c>
      <c r="GH81" s="96">
        <v>0</v>
      </c>
      <c r="GI81" s="87">
        <v>135620</v>
      </c>
      <c r="GJ81" s="81"/>
      <c r="GK81" s="81"/>
    </row>
    <row r="82" spans="1:193">
      <c r="A82" s="87">
        <v>135638</v>
      </c>
      <c r="B82" s="87">
        <f>_xlfn.XLOOKUP(A82,[9]Planilha1!$L:$L,[9]Planilha1!$B:$B,,0)</f>
        <v>6354</v>
      </c>
      <c r="C82" s="87" t="s">
        <v>208</v>
      </c>
      <c r="D82" s="87" t="s">
        <v>209</v>
      </c>
      <c r="E82" s="91">
        <v>0</v>
      </c>
      <c r="F82" s="87" t="s">
        <v>159</v>
      </c>
      <c r="G82" s="87" t="s">
        <v>160</v>
      </c>
      <c r="H82" s="95" t="str">
        <f>VLOOKUP(B82,Elegibilidade!A:I,9,0)</f>
        <v>Elegível</v>
      </c>
      <c r="I82" s="92">
        <v>22</v>
      </c>
      <c r="J82" s="88">
        <v>0</v>
      </c>
      <c r="K82" s="88">
        <f t="shared" si="14"/>
        <v>178223.31999999998</v>
      </c>
      <c r="L82" s="88">
        <f t="shared" si="10"/>
        <v>178223.31999999998</v>
      </c>
      <c r="M82" s="87" t="s">
        <v>162</v>
      </c>
      <c r="N82" s="88">
        <f>VLOOKUP(M82,Base!A:B,2,0)*L82</f>
        <v>178223.31999999998</v>
      </c>
      <c r="O82" s="88">
        <f t="shared" si="11"/>
        <v>160168.28125912757</v>
      </c>
      <c r="P82" s="88">
        <f>Vendas!$J$1</f>
        <v>880.37366341237282</v>
      </c>
      <c r="Q82" s="137">
        <f>VLOOKUP(A82,[10]FluxoFuturo!$A:$Q,17,0)</f>
        <v>360</v>
      </c>
      <c r="R82" s="88">
        <f t="shared" si="12"/>
        <v>316934.51882845419</v>
      </c>
      <c r="S82" s="93">
        <f t="shared" si="13"/>
        <v>0.50536710816855257</v>
      </c>
      <c r="T82" s="96">
        <v>8101.06</v>
      </c>
      <c r="U82" s="96">
        <v>8101.06</v>
      </c>
      <c r="V82" s="96">
        <v>8101.06</v>
      </c>
      <c r="W82" s="96">
        <v>8101.06</v>
      </c>
      <c r="X82" s="96">
        <v>8101.06</v>
      </c>
      <c r="Y82" s="96">
        <v>8101.06</v>
      </c>
      <c r="Z82" s="96">
        <v>8101.06</v>
      </c>
      <c r="AA82" s="96">
        <v>8101.06</v>
      </c>
      <c r="AB82" s="96">
        <v>8101.06</v>
      </c>
      <c r="AC82" s="96">
        <v>8101.06</v>
      </c>
      <c r="AD82" s="96">
        <v>8101.06</v>
      </c>
      <c r="AE82" s="96">
        <v>8101.06</v>
      </c>
      <c r="AF82" s="96">
        <v>8101.06</v>
      </c>
      <c r="AG82" s="96">
        <v>8101.06</v>
      </c>
      <c r="AH82" s="96">
        <v>8101.06</v>
      </c>
      <c r="AI82" s="96">
        <v>8101.06</v>
      </c>
      <c r="AJ82" s="96">
        <v>8101.06</v>
      </c>
      <c r="AK82" s="96">
        <v>8101.06</v>
      </c>
      <c r="AL82" s="96">
        <v>8101.06</v>
      </c>
      <c r="AM82" s="96">
        <v>8101.06</v>
      </c>
      <c r="AN82" s="96">
        <v>8101.06</v>
      </c>
      <c r="AO82" s="96">
        <v>8101.06</v>
      </c>
      <c r="AP82" s="96">
        <v>0</v>
      </c>
      <c r="AQ82" s="96">
        <v>0</v>
      </c>
      <c r="AR82" s="96">
        <v>0</v>
      </c>
      <c r="AS82" s="96">
        <v>0</v>
      </c>
      <c r="AT82" s="96">
        <v>0</v>
      </c>
      <c r="AU82" s="96">
        <v>0</v>
      </c>
      <c r="AV82" s="96">
        <v>0</v>
      </c>
      <c r="AW82" s="96">
        <v>0</v>
      </c>
      <c r="AX82" s="96">
        <v>0</v>
      </c>
      <c r="AY82" s="96">
        <v>0</v>
      </c>
      <c r="AZ82" s="96">
        <v>0</v>
      </c>
      <c r="BA82" s="96">
        <v>0</v>
      </c>
      <c r="BB82" s="96">
        <v>0</v>
      </c>
      <c r="BC82" s="96">
        <v>0</v>
      </c>
      <c r="BD82" s="96">
        <v>0</v>
      </c>
      <c r="BE82" s="96">
        <v>0</v>
      </c>
      <c r="BF82" s="96">
        <v>0</v>
      </c>
      <c r="BG82" s="96">
        <v>0</v>
      </c>
      <c r="BH82" s="96">
        <v>0</v>
      </c>
      <c r="BI82" s="96">
        <v>0</v>
      </c>
      <c r="BJ82" s="96">
        <v>0</v>
      </c>
      <c r="BK82" s="96">
        <v>0</v>
      </c>
      <c r="BL82" s="96">
        <v>0</v>
      </c>
      <c r="BM82" s="96">
        <v>0</v>
      </c>
      <c r="BN82" s="96">
        <v>0</v>
      </c>
      <c r="BO82" s="96">
        <v>0</v>
      </c>
      <c r="BP82" s="96">
        <v>0</v>
      </c>
      <c r="BQ82" s="96">
        <v>0</v>
      </c>
      <c r="BR82" s="96">
        <v>0</v>
      </c>
      <c r="BS82" s="96">
        <v>0</v>
      </c>
      <c r="BT82" s="96">
        <v>0</v>
      </c>
      <c r="BU82" s="96">
        <v>0</v>
      </c>
      <c r="BV82" s="96">
        <v>0</v>
      </c>
      <c r="BW82" s="96">
        <v>0</v>
      </c>
      <c r="BX82" s="96">
        <v>0</v>
      </c>
      <c r="BY82" s="96">
        <v>0</v>
      </c>
      <c r="BZ82" s="96">
        <v>0</v>
      </c>
      <c r="CA82" s="96">
        <v>0</v>
      </c>
      <c r="CB82" s="96">
        <v>0</v>
      </c>
      <c r="CC82" s="96">
        <v>0</v>
      </c>
      <c r="CD82" s="96">
        <v>0</v>
      </c>
      <c r="CE82" s="96">
        <v>0</v>
      </c>
      <c r="CF82" s="96">
        <v>0</v>
      </c>
      <c r="CG82" s="96">
        <v>0</v>
      </c>
      <c r="CH82" s="96">
        <v>0</v>
      </c>
      <c r="CI82" s="96">
        <v>0</v>
      </c>
      <c r="CJ82" s="96">
        <v>0</v>
      </c>
      <c r="CK82" s="96">
        <v>0</v>
      </c>
      <c r="CL82" s="96">
        <v>0</v>
      </c>
      <c r="CM82" s="96">
        <v>0</v>
      </c>
      <c r="CN82" s="96">
        <v>0</v>
      </c>
      <c r="CO82" s="96">
        <v>0</v>
      </c>
      <c r="CP82" s="96">
        <v>0</v>
      </c>
      <c r="CQ82" s="96">
        <v>0</v>
      </c>
      <c r="CR82" s="96">
        <v>0</v>
      </c>
      <c r="CS82" s="96">
        <v>0</v>
      </c>
      <c r="CT82" s="96">
        <v>0</v>
      </c>
      <c r="CU82" s="96">
        <v>0</v>
      </c>
      <c r="CV82" s="96">
        <v>0</v>
      </c>
      <c r="CW82" s="96">
        <v>0</v>
      </c>
      <c r="CX82" s="96">
        <v>0</v>
      </c>
      <c r="CY82" s="96">
        <v>0</v>
      </c>
      <c r="CZ82" s="96">
        <v>0</v>
      </c>
      <c r="DA82" s="96">
        <v>0</v>
      </c>
      <c r="DB82" s="96">
        <v>0</v>
      </c>
      <c r="DC82" s="96">
        <v>0</v>
      </c>
      <c r="DD82" s="96">
        <v>0</v>
      </c>
      <c r="DE82" s="96">
        <v>0</v>
      </c>
      <c r="DF82" s="96">
        <v>0</v>
      </c>
      <c r="DG82" s="96">
        <v>0</v>
      </c>
      <c r="DH82" s="96">
        <v>0</v>
      </c>
      <c r="DI82" s="96">
        <v>0</v>
      </c>
      <c r="DJ82" s="96">
        <v>0</v>
      </c>
      <c r="DK82" s="96">
        <v>0</v>
      </c>
      <c r="DL82" s="96">
        <v>0</v>
      </c>
      <c r="DM82" s="96">
        <v>0</v>
      </c>
      <c r="DN82" s="96">
        <v>0</v>
      </c>
      <c r="DO82" s="96">
        <v>0</v>
      </c>
      <c r="DP82" s="96">
        <v>0</v>
      </c>
      <c r="DQ82" s="96">
        <v>0</v>
      </c>
      <c r="DR82" s="96">
        <v>0</v>
      </c>
      <c r="DS82" s="96">
        <v>0</v>
      </c>
      <c r="DT82" s="96">
        <v>0</v>
      </c>
      <c r="DU82" s="96">
        <v>0</v>
      </c>
      <c r="DV82" s="96">
        <v>0</v>
      </c>
      <c r="DW82" s="96">
        <v>0</v>
      </c>
      <c r="DX82" s="96">
        <v>0</v>
      </c>
      <c r="DY82" s="96">
        <v>0</v>
      </c>
      <c r="DZ82" s="96">
        <v>0</v>
      </c>
      <c r="EA82" s="96">
        <v>0</v>
      </c>
      <c r="EB82" s="96">
        <v>0</v>
      </c>
      <c r="EC82" s="96">
        <v>0</v>
      </c>
      <c r="ED82" s="96">
        <v>0</v>
      </c>
      <c r="EE82" s="96">
        <v>0</v>
      </c>
      <c r="EF82" s="96">
        <v>0</v>
      </c>
      <c r="EG82" s="96">
        <v>0</v>
      </c>
      <c r="EH82" s="96">
        <v>0</v>
      </c>
      <c r="EI82" s="96">
        <v>0</v>
      </c>
      <c r="EJ82" s="96">
        <v>0</v>
      </c>
      <c r="EK82" s="96">
        <v>0</v>
      </c>
      <c r="EL82" s="96">
        <v>0</v>
      </c>
      <c r="EM82" s="96">
        <v>0</v>
      </c>
      <c r="EN82" s="96">
        <v>0</v>
      </c>
      <c r="EO82" s="96">
        <v>0</v>
      </c>
      <c r="EP82" s="96">
        <v>0</v>
      </c>
      <c r="EQ82" s="96">
        <v>0</v>
      </c>
      <c r="ER82" s="96">
        <v>0</v>
      </c>
      <c r="ES82" s="96">
        <v>0</v>
      </c>
      <c r="ET82" s="96">
        <v>0</v>
      </c>
      <c r="EU82" s="96">
        <v>0</v>
      </c>
      <c r="EV82" s="96">
        <v>0</v>
      </c>
      <c r="EW82" s="96">
        <v>0</v>
      </c>
      <c r="EX82" s="96">
        <v>0</v>
      </c>
      <c r="EY82" s="96">
        <v>0</v>
      </c>
      <c r="EZ82" s="96">
        <v>0</v>
      </c>
      <c r="FA82" s="96">
        <v>0</v>
      </c>
      <c r="FB82" s="96">
        <v>0</v>
      </c>
      <c r="FC82" s="96">
        <v>0</v>
      </c>
      <c r="FD82" s="96">
        <v>0</v>
      </c>
      <c r="FE82" s="96">
        <v>0</v>
      </c>
      <c r="FF82" s="96">
        <v>0</v>
      </c>
      <c r="FG82" s="96">
        <v>0</v>
      </c>
      <c r="FH82" s="96">
        <v>0</v>
      </c>
      <c r="FI82" s="96">
        <v>0</v>
      </c>
      <c r="FJ82" s="96">
        <v>0</v>
      </c>
      <c r="FK82" s="96">
        <v>0</v>
      </c>
      <c r="FL82" s="96">
        <v>0</v>
      </c>
      <c r="FM82" s="96">
        <v>0</v>
      </c>
      <c r="FN82" s="96">
        <v>0</v>
      </c>
      <c r="FO82" s="96">
        <v>0</v>
      </c>
      <c r="FP82" s="96">
        <v>0</v>
      </c>
      <c r="FQ82" s="96">
        <v>0</v>
      </c>
      <c r="FR82" s="96">
        <v>0</v>
      </c>
      <c r="FS82" s="96">
        <v>0</v>
      </c>
      <c r="FT82" s="96">
        <v>0</v>
      </c>
      <c r="FU82" s="96">
        <v>0</v>
      </c>
      <c r="FV82" s="96">
        <v>0</v>
      </c>
      <c r="FW82" s="96">
        <v>0</v>
      </c>
      <c r="FX82" s="96">
        <v>0</v>
      </c>
      <c r="FY82" s="96">
        <v>0</v>
      </c>
      <c r="FZ82" s="96">
        <v>0</v>
      </c>
      <c r="GA82" s="96">
        <v>0</v>
      </c>
      <c r="GB82" s="96">
        <v>0</v>
      </c>
      <c r="GC82" s="96">
        <v>0</v>
      </c>
      <c r="GD82" s="96">
        <v>0</v>
      </c>
      <c r="GE82" s="96">
        <v>0</v>
      </c>
      <c r="GF82" s="96">
        <v>0</v>
      </c>
      <c r="GG82" s="96">
        <v>0</v>
      </c>
      <c r="GH82" s="96">
        <v>0</v>
      </c>
      <c r="GI82" s="87">
        <v>135638</v>
      </c>
      <c r="GJ82" s="81"/>
      <c r="GK82" s="81"/>
    </row>
    <row r="83" spans="1:193">
      <c r="A83" s="87">
        <v>135642</v>
      </c>
      <c r="B83" s="87">
        <f>_xlfn.XLOOKUP(A83,[9]Planilha1!$L:$L,[9]Planilha1!$B:$B,,0)</f>
        <v>6355</v>
      </c>
      <c r="C83" s="87" t="s">
        <v>216</v>
      </c>
      <c r="D83" s="87" t="s">
        <v>217</v>
      </c>
      <c r="E83" s="91">
        <v>0</v>
      </c>
      <c r="F83" s="87" t="s">
        <v>159</v>
      </c>
      <c r="G83" s="87" t="s">
        <v>160</v>
      </c>
      <c r="H83" s="95" t="str">
        <f>VLOOKUP(B83,Elegibilidade!A:I,9,0)</f>
        <v>Elegível</v>
      </c>
      <c r="I83" s="92">
        <v>22</v>
      </c>
      <c r="J83" s="88">
        <v>0</v>
      </c>
      <c r="K83" s="88">
        <f t="shared" si="14"/>
        <v>178223.31999999998</v>
      </c>
      <c r="L83" s="88">
        <f t="shared" si="10"/>
        <v>178223.31999999998</v>
      </c>
      <c r="M83" s="87" t="s">
        <v>162</v>
      </c>
      <c r="N83" s="88">
        <f>VLOOKUP(M83,Base!A:B,2,0)*L83</f>
        <v>178223.31999999998</v>
      </c>
      <c r="O83" s="88">
        <f t="shared" si="11"/>
        <v>160168.28125912757</v>
      </c>
      <c r="P83" s="88">
        <f>Vendas!$J$1</f>
        <v>880.37366341237282</v>
      </c>
      <c r="Q83" s="137">
        <f>VLOOKUP(A83,[10]FluxoFuturo!$A:$Q,17,0)</f>
        <v>360</v>
      </c>
      <c r="R83" s="88">
        <f t="shared" si="12"/>
        <v>316934.51882845419</v>
      </c>
      <c r="S83" s="93">
        <f t="shared" si="13"/>
        <v>0.50536710816855257</v>
      </c>
      <c r="T83" s="96">
        <v>8101.06</v>
      </c>
      <c r="U83" s="96">
        <v>8101.06</v>
      </c>
      <c r="V83" s="96">
        <v>8101.06</v>
      </c>
      <c r="W83" s="96">
        <v>8101.06</v>
      </c>
      <c r="X83" s="96">
        <v>8101.06</v>
      </c>
      <c r="Y83" s="96">
        <v>8101.06</v>
      </c>
      <c r="Z83" s="96">
        <v>8101.06</v>
      </c>
      <c r="AA83" s="96">
        <v>8101.06</v>
      </c>
      <c r="AB83" s="96">
        <v>8101.06</v>
      </c>
      <c r="AC83" s="96">
        <v>8101.06</v>
      </c>
      <c r="AD83" s="96">
        <v>8101.06</v>
      </c>
      <c r="AE83" s="96">
        <v>8101.06</v>
      </c>
      <c r="AF83" s="96">
        <v>8101.06</v>
      </c>
      <c r="AG83" s="96">
        <v>8101.06</v>
      </c>
      <c r="AH83" s="96">
        <v>8101.06</v>
      </c>
      <c r="AI83" s="96">
        <v>8101.06</v>
      </c>
      <c r="AJ83" s="96">
        <v>8101.06</v>
      </c>
      <c r="AK83" s="96">
        <v>8101.06</v>
      </c>
      <c r="AL83" s="96">
        <v>8101.06</v>
      </c>
      <c r="AM83" s="96">
        <v>8101.06</v>
      </c>
      <c r="AN83" s="96">
        <v>8101.06</v>
      </c>
      <c r="AO83" s="96">
        <v>8101.06</v>
      </c>
      <c r="AP83" s="96">
        <v>0</v>
      </c>
      <c r="AQ83" s="96">
        <v>0</v>
      </c>
      <c r="AR83" s="96">
        <v>0</v>
      </c>
      <c r="AS83" s="96">
        <v>0</v>
      </c>
      <c r="AT83" s="96">
        <v>0</v>
      </c>
      <c r="AU83" s="96">
        <v>0</v>
      </c>
      <c r="AV83" s="96">
        <v>0</v>
      </c>
      <c r="AW83" s="96">
        <v>0</v>
      </c>
      <c r="AX83" s="96">
        <v>0</v>
      </c>
      <c r="AY83" s="96">
        <v>0</v>
      </c>
      <c r="AZ83" s="96">
        <v>0</v>
      </c>
      <c r="BA83" s="96">
        <v>0</v>
      </c>
      <c r="BB83" s="96">
        <v>0</v>
      </c>
      <c r="BC83" s="96">
        <v>0</v>
      </c>
      <c r="BD83" s="96">
        <v>0</v>
      </c>
      <c r="BE83" s="96">
        <v>0</v>
      </c>
      <c r="BF83" s="96">
        <v>0</v>
      </c>
      <c r="BG83" s="96">
        <v>0</v>
      </c>
      <c r="BH83" s="96">
        <v>0</v>
      </c>
      <c r="BI83" s="96">
        <v>0</v>
      </c>
      <c r="BJ83" s="96">
        <v>0</v>
      </c>
      <c r="BK83" s="96">
        <v>0</v>
      </c>
      <c r="BL83" s="96">
        <v>0</v>
      </c>
      <c r="BM83" s="96">
        <v>0</v>
      </c>
      <c r="BN83" s="96">
        <v>0</v>
      </c>
      <c r="BO83" s="96">
        <v>0</v>
      </c>
      <c r="BP83" s="96">
        <v>0</v>
      </c>
      <c r="BQ83" s="96">
        <v>0</v>
      </c>
      <c r="BR83" s="96">
        <v>0</v>
      </c>
      <c r="BS83" s="96">
        <v>0</v>
      </c>
      <c r="BT83" s="96">
        <v>0</v>
      </c>
      <c r="BU83" s="96">
        <v>0</v>
      </c>
      <c r="BV83" s="96">
        <v>0</v>
      </c>
      <c r="BW83" s="96">
        <v>0</v>
      </c>
      <c r="BX83" s="96">
        <v>0</v>
      </c>
      <c r="BY83" s="96">
        <v>0</v>
      </c>
      <c r="BZ83" s="96">
        <v>0</v>
      </c>
      <c r="CA83" s="96">
        <v>0</v>
      </c>
      <c r="CB83" s="96">
        <v>0</v>
      </c>
      <c r="CC83" s="96">
        <v>0</v>
      </c>
      <c r="CD83" s="96">
        <v>0</v>
      </c>
      <c r="CE83" s="96">
        <v>0</v>
      </c>
      <c r="CF83" s="96">
        <v>0</v>
      </c>
      <c r="CG83" s="96">
        <v>0</v>
      </c>
      <c r="CH83" s="96">
        <v>0</v>
      </c>
      <c r="CI83" s="96">
        <v>0</v>
      </c>
      <c r="CJ83" s="96">
        <v>0</v>
      </c>
      <c r="CK83" s="96">
        <v>0</v>
      </c>
      <c r="CL83" s="96">
        <v>0</v>
      </c>
      <c r="CM83" s="96">
        <v>0</v>
      </c>
      <c r="CN83" s="96">
        <v>0</v>
      </c>
      <c r="CO83" s="96">
        <v>0</v>
      </c>
      <c r="CP83" s="96">
        <v>0</v>
      </c>
      <c r="CQ83" s="96">
        <v>0</v>
      </c>
      <c r="CR83" s="96">
        <v>0</v>
      </c>
      <c r="CS83" s="96">
        <v>0</v>
      </c>
      <c r="CT83" s="96">
        <v>0</v>
      </c>
      <c r="CU83" s="96">
        <v>0</v>
      </c>
      <c r="CV83" s="96">
        <v>0</v>
      </c>
      <c r="CW83" s="96">
        <v>0</v>
      </c>
      <c r="CX83" s="96">
        <v>0</v>
      </c>
      <c r="CY83" s="96">
        <v>0</v>
      </c>
      <c r="CZ83" s="96">
        <v>0</v>
      </c>
      <c r="DA83" s="96">
        <v>0</v>
      </c>
      <c r="DB83" s="96">
        <v>0</v>
      </c>
      <c r="DC83" s="96">
        <v>0</v>
      </c>
      <c r="DD83" s="96">
        <v>0</v>
      </c>
      <c r="DE83" s="96">
        <v>0</v>
      </c>
      <c r="DF83" s="96">
        <v>0</v>
      </c>
      <c r="DG83" s="96">
        <v>0</v>
      </c>
      <c r="DH83" s="96">
        <v>0</v>
      </c>
      <c r="DI83" s="96">
        <v>0</v>
      </c>
      <c r="DJ83" s="96">
        <v>0</v>
      </c>
      <c r="DK83" s="96">
        <v>0</v>
      </c>
      <c r="DL83" s="96">
        <v>0</v>
      </c>
      <c r="DM83" s="96">
        <v>0</v>
      </c>
      <c r="DN83" s="96">
        <v>0</v>
      </c>
      <c r="DO83" s="96">
        <v>0</v>
      </c>
      <c r="DP83" s="96">
        <v>0</v>
      </c>
      <c r="DQ83" s="96">
        <v>0</v>
      </c>
      <c r="DR83" s="96">
        <v>0</v>
      </c>
      <c r="DS83" s="96">
        <v>0</v>
      </c>
      <c r="DT83" s="96">
        <v>0</v>
      </c>
      <c r="DU83" s="96">
        <v>0</v>
      </c>
      <c r="DV83" s="96">
        <v>0</v>
      </c>
      <c r="DW83" s="96">
        <v>0</v>
      </c>
      <c r="DX83" s="96">
        <v>0</v>
      </c>
      <c r="DY83" s="96">
        <v>0</v>
      </c>
      <c r="DZ83" s="96">
        <v>0</v>
      </c>
      <c r="EA83" s="96">
        <v>0</v>
      </c>
      <c r="EB83" s="96">
        <v>0</v>
      </c>
      <c r="EC83" s="96">
        <v>0</v>
      </c>
      <c r="ED83" s="96">
        <v>0</v>
      </c>
      <c r="EE83" s="96">
        <v>0</v>
      </c>
      <c r="EF83" s="96">
        <v>0</v>
      </c>
      <c r="EG83" s="96">
        <v>0</v>
      </c>
      <c r="EH83" s="96">
        <v>0</v>
      </c>
      <c r="EI83" s="96">
        <v>0</v>
      </c>
      <c r="EJ83" s="96">
        <v>0</v>
      </c>
      <c r="EK83" s="96">
        <v>0</v>
      </c>
      <c r="EL83" s="96">
        <v>0</v>
      </c>
      <c r="EM83" s="96">
        <v>0</v>
      </c>
      <c r="EN83" s="96">
        <v>0</v>
      </c>
      <c r="EO83" s="96">
        <v>0</v>
      </c>
      <c r="EP83" s="96">
        <v>0</v>
      </c>
      <c r="EQ83" s="96">
        <v>0</v>
      </c>
      <c r="ER83" s="96">
        <v>0</v>
      </c>
      <c r="ES83" s="96">
        <v>0</v>
      </c>
      <c r="ET83" s="96">
        <v>0</v>
      </c>
      <c r="EU83" s="96">
        <v>0</v>
      </c>
      <c r="EV83" s="96">
        <v>0</v>
      </c>
      <c r="EW83" s="96">
        <v>0</v>
      </c>
      <c r="EX83" s="96">
        <v>0</v>
      </c>
      <c r="EY83" s="96">
        <v>0</v>
      </c>
      <c r="EZ83" s="96">
        <v>0</v>
      </c>
      <c r="FA83" s="96">
        <v>0</v>
      </c>
      <c r="FB83" s="96">
        <v>0</v>
      </c>
      <c r="FC83" s="96">
        <v>0</v>
      </c>
      <c r="FD83" s="96">
        <v>0</v>
      </c>
      <c r="FE83" s="96">
        <v>0</v>
      </c>
      <c r="FF83" s="96">
        <v>0</v>
      </c>
      <c r="FG83" s="96">
        <v>0</v>
      </c>
      <c r="FH83" s="96">
        <v>0</v>
      </c>
      <c r="FI83" s="96">
        <v>0</v>
      </c>
      <c r="FJ83" s="96">
        <v>0</v>
      </c>
      <c r="FK83" s="96">
        <v>0</v>
      </c>
      <c r="FL83" s="96">
        <v>0</v>
      </c>
      <c r="FM83" s="96">
        <v>0</v>
      </c>
      <c r="FN83" s="96">
        <v>0</v>
      </c>
      <c r="FO83" s="96">
        <v>0</v>
      </c>
      <c r="FP83" s="96">
        <v>0</v>
      </c>
      <c r="FQ83" s="96">
        <v>0</v>
      </c>
      <c r="FR83" s="96">
        <v>0</v>
      </c>
      <c r="FS83" s="96">
        <v>0</v>
      </c>
      <c r="FT83" s="96">
        <v>0</v>
      </c>
      <c r="FU83" s="96">
        <v>0</v>
      </c>
      <c r="FV83" s="96">
        <v>0</v>
      </c>
      <c r="FW83" s="96">
        <v>0</v>
      </c>
      <c r="FX83" s="96">
        <v>0</v>
      </c>
      <c r="FY83" s="96">
        <v>0</v>
      </c>
      <c r="FZ83" s="96">
        <v>0</v>
      </c>
      <c r="GA83" s="96">
        <v>0</v>
      </c>
      <c r="GB83" s="96">
        <v>0</v>
      </c>
      <c r="GC83" s="96">
        <v>0</v>
      </c>
      <c r="GD83" s="96">
        <v>0</v>
      </c>
      <c r="GE83" s="96">
        <v>0</v>
      </c>
      <c r="GF83" s="96">
        <v>0</v>
      </c>
      <c r="GG83" s="96">
        <v>0</v>
      </c>
      <c r="GH83" s="96">
        <v>0</v>
      </c>
      <c r="GI83" s="87">
        <v>135642</v>
      </c>
      <c r="GJ83" s="81"/>
      <c r="GK83" s="81"/>
    </row>
    <row r="84" spans="1:193">
      <c r="A84" s="87">
        <v>135647</v>
      </c>
      <c r="B84" s="87">
        <f>_xlfn.XLOOKUP(A84,[9]Planilha1!$L:$L,[9]Planilha1!$B:$B,,0)</f>
        <v>6359</v>
      </c>
      <c r="C84" s="87" t="s">
        <v>259</v>
      </c>
      <c r="D84" s="87" t="s">
        <v>260</v>
      </c>
      <c r="E84" s="91">
        <v>0</v>
      </c>
      <c r="F84" s="87" t="s">
        <v>159</v>
      </c>
      <c r="G84" s="87" t="s">
        <v>160</v>
      </c>
      <c r="H84" s="95" t="str">
        <f>VLOOKUP(B84,Elegibilidade!A:I,9,0)</f>
        <v>Elegível</v>
      </c>
      <c r="I84" s="92">
        <v>22</v>
      </c>
      <c r="J84" s="88">
        <v>0</v>
      </c>
      <c r="K84" s="88">
        <f t="shared" si="14"/>
        <v>178223.31999999998</v>
      </c>
      <c r="L84" s="88">
        <f t="shared" si="10"/>
        <v>178223.31999999998</v>
      </c>
      <c r="M84" s="87" t="s">
        <v>162</v>
      </c>
      <c r="N84" s="88">
        <f>VLOOKUP(M84,Base!A:B,2,0)*L84</f>
        <v>178223.31999999998</v>
      </c>
      <c r="O84" s="88">
        <f t="shared" si="11"/>
        <v>160168.28125912757</v>
      </c>
      <c r="P84" s="88">
        <f>Vendas!$J$1</f>
        <v>880.37366341237282</v>
      </c>
      <c r="Q84" s="137">
        <f>VLOOKUP(A84,[10]FluxoFuturo!$A:$Q,17,0)</f>
        <v>360</v>
      </c>
      <c r="R84" s="88">
        <f t="shared" si="12"/>
        <v>316934.51882845419</v>
      </c>
      <c r="S84" s="93">
        <f t="shared" si="13"/>
        <v>0.50536710816855257</v>
      </c>
      <c r="T84" s="96">
        <v>8101.06</v>
      </c>
      <c r="U84" s="96">
        <v>8101.06</v>
      </c>
      <c r="V84" s="96">
        <v>8101.06</v>
      </c>
      <c r="W84" s="96">
        <v>8101.06</v>
      </c>
      <c r="X84" s="96">
        <v>8101.06</v>
      </c>
      <c r="Y84" s="96">
        <v>8101.06</v>
      </c>
      <c r="Z84" s="96">
        <v>8101.06</v>
      </c>
      <c r="AA84" s="96">
        <v>8101.06</v>
      </c>
      <c r="AB84" s="96">
        <v>8101.06</v>
      </c>
      <c r="AC84" s="96">
        <v>8101.06</v>
      </c>
      <c r="AD84" s="96">
        <v>8101.06</v>
      </c>
      <c r="AE84" s="96">
        <v>8101.06</v>
      </c>
      <c r="AF84" s="96">
        <v>8101.06</v>
      </c>
      <c r="AG84" s="96">
        <v>8101.06</v>
      </c>
      <c r="AH84" s="96">
        <v>8101.06</v>
      </c>
      <c r="AI84" s="96">
        <v>8101.06</v>
      </c>
      <c r="AJ84" s="96">
        <v>8101.06</v>
      </c>
      <c r="AK84" s="96">
        <v>8101.06</v>
      </c>
      <c r="AL84" s="96">
        <v>8101.06</v>
      </c>
      <c r="AM84" s="96">
        <v>8101.06</v>
      </c>
      <c r="AN84" s="96">
        <v>8101.06</v>
      </c>
      <c r="AO84" s="96">
        <v>8101.06</v>
      </c>
      <c r="AP84" s="96">
        <v>0</v>
      </c>
      <c r="AQ84" s="96">
        <v>0</v>
      </c>
      <c r="AR84" s="96">
        <v>0</v>
      </c>
      <c r="AS84" s="96">
        <v>0</v>
      </c>
      <c r="AT84" s="96">
        <v>0</v>
      </c>
      <c r="AU84" s="96">
        <v>0</v>
      </c>
      <c r="AV84" s="96">
        <v>0</v>
      </c>
      <c r="AW84" s="96">
        <v>0</v>
      </c>
      <c r="AX84" s="96">
        <v>0</v>
      </c>
      <c r="AY84" s="96">
        <v>0</v>
      </c>
      <c r="AZ84" s="96">
        <v>0</v>
      </c>
      <c r="BA84" s="96">
        <v>0</v>
      </c>
      <c r="BB84" s="96">
        <v>0</v>
      </c>
      <c r="BC84" s="96">
        <v>0</v>
      </c>
      <c r="BD84" s="96">
        <v>0</v>
      </c>
      <c r="BE84" s="96">
        <v>0</v>
      </c>
      <c r="BF84" s="96">
        <v>0</v>
      </c>
      <c r="BG84" s="96">
        <v>0</v>
      </c>
      <c r="BH84" s="96">
        <v>0</v>
      </c>
      <c r="BI84" s="96">
        <v>0</v>
      </c>
      <c r="BJ84" s="96">
        <v>0</v>
      </c>
      <c r="BK84" s="96">
        <v>0</v>
      </c>
      <c r="BL84" s="96">
        <v>0</v>
      </c>
      <c r="BM84" s="96">
        <v>0</v>
      </c>
      <c r="BN84" s="96">
        <v>0</v>
      </c>
      <c r="BO84" s="96">
        <v>0</v>
      </c>
      <c r="BP84" s="96">
        <v>0</v>
      </c>
      <c r="BQ84" s="96">
        <v>0</v>
      </c>
      <c r="BR84" s="96">
        <v>0</v>
      </c>
      <c r="BS84" s="96">
        <v>0</v>
      </c>
      <c r="BT84" s="96">
        <v>0</v>
      </c>
      <c r="BU84" s="96">
        <v>0</v>
      </c>
      <c r="BV84" s="96">
        <v>0</v>
      </c>
      <c r="BW84" s="96">
        <v>0</v>
      </c>
      <c r="BX84" s="96">
        <v>0</v>
      </c>
      <c r="BY84" s="96">
        <v>0</v>
      </c>
      <c r="BZ84" s="96">
        <v>0</v>
      </c>
      <c r="CA84" s="96">
        <v>0</v>
      </c>
      <c r="CB84" s="96">
        <v>0</v>
      </c>
      <c r="CC84" s="96">
        <v>0</v>
      </c>
      <c r="CD84" s="96">
        <v>0</v>
      </c>
      <c r="CE84" s="96">
        <v>0</v>
      </c>
      <c r="CF84" s="96">
        <v>0</v>
      </c>
      <c r="CG84" s="96">
        <v>0</v>
      </c>
      <c r="CH84" s="96">
        <v>0</v>
      </c>
      <c r="CI84" s="96">
        <v>0</v>
      </c>
      <c r="CJ84" s="96">
        <v>0</v>
      </c>
      <c r="CK84" s="96">
        <v>0</v>
      </c>
      <c r="CL84" s="96">
        <v>0</v>
      </c>
      <c r="CM84" s="96">
        <v>0</v>
      </c>
      <c r="CN84" s="96">
        <v>0</v>
      </c>
      <c r="CO84" s="96">
        <v>0</v>
      </c>
      <c r="CP84" s="96">
        <v>0</v>
      </c>
      <c r="CQ84" s="96">
        <v>0</v>
      </c>
      <c r="CR84" s="96">
        <v>0</v>
      </c>
      <c r="CS84" s="96">
        <v>0</v>
      </c>
      <c r="CT84" s="96">
        <v>0</v>
      </c>
      <c r="CU84" s="96">
        <v>0</v>
      </c>
      <c r="CV84" s="96">
        <v>0</v>
      </c>
      <c r="CW84" s="96">
        <v>0</v>
      </c>
      <c r="CX84" s="96">
        <v>0</v>
      </c>
      <c r="CY84" s="96">
        <v>0</v>
      </c>
      <c r="CZ84" s="96">
        <v>0</v>
      </c>
      <c r="DA84" s="96">
        <v>0</v>
      </c>
      <c r="DB84" s="96">
        <v>0</v>
      </c>
      <c r="DC84" s="96">
        <v>0</v>
      </c>
      <c r="DD84" s="96">
        <v>0</v>
      </c>
      <c r="DE84" s="96">
        <v>0</v>
      </c>
      <c r="DF84" s="96">
        <v>0</v>
      </c>
      <c r="DG84" s="96">
        <v>0</v>
      </c>
      <c r="DH84" s="96">
        <v>0</v>
      </c>
      <c r="DI84" s="96">
        <v>0</v>
      </c>
      <c r="DJ84" s="96">
        <v>0</v>
      </c>
      <c r="DK84" s="96">
        <v>0</v>
      </c>
      <c r="DL84" s="96">
        <v>0</v>
      </c>
      <c r="DM84" s="96">
        <v>0</v>
      </c>
      <c r="DN84" s="96">
        <v>0</v>
      </c>
      <c r="DO84" s="96">
        <v>0</v>
      </c>
      <c r="DP84" s="96">
        <v>0</v>
      </c>
      <c r="DQ84" s="96">
        <v>0</v>
      </c>
      <c r="DR84" s="96">
        <v>0</v>
      </c>
      <c r="DS84" s="96">
        <v>0</v>
      </c>
      <c r="DT84" s="96">
        <v>0</v>
      </c>
      <c r="DU84" s="96">
        <v>0</v>
      </c>
      <c r="DV84" s="96">
        <v>0</v>
      </c>
      <c r="DW84" s="96">
        <v>0</v>
      </c>
      <c r="DX84" s="96">
        <v>0</v>
      </c>
      <c r="DY84" s="96">
        <v>0</v>
      </c>
      <c r="DZ84" s="96">
        <v>0</v>
      </c>
      <c r="EA84" s="96">
        <v>0</v>
      </c>
      <c r="EB84" s="96">
        <v>0</v>
      </c>
      <c r="EC84" s="96">
        <v>0</v>
      </c>
      <c r="ED84" s="96">
        <v>0</v>
      </c>
      <c r="EE84" s="96">
        <v>0</v>
      </c>
      <c r="EF84" s="96">
        <v>0</v>
      </c>
      <c r="EG84" s="96">
        <v>0</v>
      </c>
      <c r="EH84" s="96">
        <v>0</v>
      </c>
      <c r="EI84" s="96">
        <v>0</v>
      </c>
      <c r="EJ84" s="96">
        <v>0</v>
      </c>
      <c r="EK84" s="96">
        <v>0</v>
      </c>
      <c r="EL84" s="96">
        <v>0</v>
      </c>
      <c r="EM84" s="96">
        <v>0</v>
      </c>
      <c r="EN84" s="96">
        <v>0</v>
      </c>
      <c r="EO84" s="96">
        <v>0</v>
      </c>
      <c r="EP84" s="96">
        <v>0</v>
      </c>
      <c r="EQ84" s="96">
        <v>0</v>
      </c>
      <c r="ER84" s="96">
        <v>0</v>
      </c>
      <c r="ES84" s="96">
        <v>0</v>
      </c>
      <c r="ET84" s="96">
        <v>0</v>
      </c>
      <c r="EU84" s="96">
        <v>0</v>
      </c>
      <c r="EV84" s="96">
        <v>0</v>
      </c>
      <c r="EW84" s="96">
        <v>0</v>
      </c>
      <c r="EX84" s="96">
        <v>0</v>
      </c>
      <c r="EY84" s="96">
        <v>0</v>
      </c>
      <c r="EZ84" s="96">
        <v>0</v>
      </c>
      <c r="FA84" s="96">
        <v>0</v>
      </c>
      <c r="FB84" s="96">
        <v>0</v>
      </c>
      <c r="FC84" s="96">
        <v>0</v>
      </c>
      <c r="FD84" s="96">
        <v>0</v>
      </c>
      <c r="FE84" s="96">
        <v>0</v>
      </c>
      <c r="FF84" s="96">
        <v>0</v>
      </c>
      <c r="FG84" s="96">
        <v>0</v>
      </c>
      <c r="FH84" s="96">
        <v>0</v>
      </c>
      <c r="FI84" s="96">
        <v>0</v>
      </c>
      <c r="FJ84" s="96">
        <v>0</v>
      </c>
      <c r="FK84" s="96">
        <v>0</v>
      </c>
      <c r="FL84" s="96">
        <v>0</v>
      </c>
      <c r="FM84" s="96">
        <v>0</v>
      </c>
      <c r="FN84" s="96">
        <v>0</v>
      </c>
      <c r="FO84" s="96">
        <v>0</v>
      </c>
      <c r="FP84" s="96">
        <v>0</v>
      </c>
      <c r="FQ84" s="96">
        <v>0</v>
      </c>
      <c r="FR84" s="96">
        <v>0</v>
      </c>
      <c r="FS84" s="96">
        <v>0</v>
      </c>
      <c r="FT84" s="96">
        <v>0</v>
      </c>
      <c r="FU84" s="96">
        <v>0</v>
      </c>
      <c r="FV84" s="96">
        <v>0</v>
      </c>
      <c r="FW84" s="96">
        <v>0</v>
      </c>
      <c r="FX84" s="96">
        <v>0</v>
      </c>
      <c r="FY84" s="96">
        <v>0</v>
      </c>
      <c r="FZ84" s="96">
        <v>0</v>
      </c>
      <c r="GA84" s="96">
        <v>0</v>
      </c>
      <c r="GB84" s="96">
        <v>0</v>
      </c>
      <c r="GC84" s="96">
        <v>0</v>
      </c>
      <c r="GD84" s="96">
        <v>0</v>
      </c>
      <c r="GE84" s="96">
        <v>0</v>
      </c>
      <c r="GF84" s="96">
        <v>0</v>
      </c>
      <c r="GG84" s="96">
        <v>0</v>
      </c>
      <c r="GH84" s="96">
        <v>0</v>
      </c>
      <c r="GI84" s="87">
        <v>135647</v>
      </c>
      <c r="GJ84" s="81"/>
      <c r="GK84" s="81"/>
    </row>
    <row r="85" spans="1:193">
      <c r="A85" s="87">
        <v>135687</v>
      </c>
      <c r="B85" s="87">
        <f>_xlfn.XLOOKUP(A85,[9]Planilha1!$L:$L,[9]Planilha1!$B:$B,,0)</f>
        <v>6360</v>
      </c>
      <c r="C85" s="87" t="s">
        <v>248</v>
      </c>
      <c r="D85" s="87" t="s">
        <v>249</v>
      </c>
      <c r="E85" s="91">
        <v>0</v>
      </c>
      <c r="F85" s="87" t="s">
        <v>159</v>
      </c>
      <c r="G85" s="87" t="s">
        <v>160</v>
      </c>
      <c r="H85" s="95" t="str">
        <f>VLOOKUP(B85,Elegibilidade!A:I,9,0)</f>
        <v>Elegível</v>
      </c>
      <c r="I85" s="92">
        <v>22</v>
      </c>
      <c r="J85" s="88">
        <v>0</v>
      </c>
      <c r="K85" s="88">
        <f t="shared" si="14"/>
        <v>178223.31999999998</v>
      </c>
      <c r="L85" s="88">
        <f t="shared" si="10"/>
        <v>178223.31999999998</v>
      </c>
      <c r="M85" s="87" t="s">
        <v>162</v>
      </c>
      <c r="N85" s="88">
        <f>VLOOKUP(M85,Base!A:B,2,0)*L85</f>
        <v>178223.31999999998</v>
      </c>
      <c r="O85" s="88">
        <f t="shared" si="11"/>
        <v>160168.28125912757</v>
      </c>
      <c r="P85" s="88">
        <f>Vendas!$J$1</f>
        <v>880.37366341237282</v>
      </c>
      <c r="Q85" s="137">
        <f>VLOOKUP(A85,[10]FluxoFuturo!$A:$Q,17,0)</f>
        <v>360</v>
      </c>
      <c r="R85" s="88">
        <f t="shared" si="12"/>
        <v>316934.51882845419</v>
      </c>
      <c r="S85" s="93">
        <f t="shared" si="13"/>
        <v>0.50536710816855257</v>
      </c>
      <c r="T85" s="96">
        <v>8101.06</v>
      </c>
      <c r="U85" s="96">
        <v>8101.06</v>
      </c>
      <c r="V85" s="96">
        <v>8101.06</v>
      </c>
      <c r="W85" s="96">
        <v>8101.06</v>
      </c>
      <c r="X85" s="96">
        <v>8101.06</v>
      </c>
      <c r="Y85" s="96">
        <v>8101.06</v>
      </c>
      <c r="Z85" s="96">
        <v>8101.06</v>
      </c>
      <c r="AA85" s="96">
        <v>8101.06</v>
      </c>
      <c r="AB85" s="96">
        <v>8101.06</v>
      </c>
      <c r="AC85" s="96">
        <v>8101.06</v>
      </c>
      <c r="AD85" s="96">
        <v>8101.06</v>
      </c>
      <c r="AE85" s="96">
        <v>8101.06</v>
      </c>
      <c r="AF85" s="96">
        <v>8101.06</v>
      </c>
      <c r="AG85" s="96">
        <v>8101.06</v>
      </c>
      <c r="AH85" s="96">
        <v>8101.06</v>
      </c>
      <c r="AI85" s="96">
        <v>8101.06</v>
      </c>
      <c r="AJ85" s="96">
        <v>8101.06</v>
      </c>
      <c r="AK85" s="96">
        <v>8101.06</v>
      </c>
      <c r="AL85" s="96">
        <v>8101.06</v>
      </c>
      <c r="AM85" s="96">
        <v>8101.06</v>
      </c>
      <c r="AN85" s="96">
        <v>8101.06</v>
      </c>
      <c r="AO85" s="96">
        <v>8101.06</v>
      </c>
      <c r="AP85" s="96">
        <v>0</v>
      </c>
      <c r="AQ85" s="96">
        <v>0</v>
      </c>
      <c r="AR85" s="96">
        <v>0</v>
      </c>
      <c r="AS85" s="96">
        <v>0</v>
      </c>
      <c r="AT85" s="96">
        <v>0</v>
      </c>
      <c r="AU85" s="96">
        <v>0</v>
      </c>
      <c r="AV85" s="96">
        <v>0</v>
      </c>
      <c r="AW85" s="96">
        <v>0</v>
      </c>
      <c r="AX85" s="96">
        <v>0</v>
      </c>
      <c r="AY85" s="96">
        <v>0</v>
      </c>
      <c r="AZ85" s="96">
        <v>0</v>
      </c>
      <c r="BA85" s="96">
        <v>0</v>
      </c>
      <c r="BB85" s="96">
        <v>0</v>
      </c>
      <c r="BC85" s="96">
        <v>0</v>
      </c>
      <c r="BD85" s="96">
        <v>0</v>
      </c>
      <c r="BE85" s="96">
        <v>0</v>
      </c>
      <c r="BF85" s="96">
        <v>0</v>
      </c>
      <c r="BG85" s="96">
        <v>0</v>
      </c>
      <c r="BH85" s="96">
        <v>0</v>
      </c>
      <c r="BI85" s="96">
        <v>0</v>
      </c>
      <c r="BJ85" s="96">
        <v>0</v>
      </c>
      <c r="BK85" s="96">
        <v>0</v>
      </c>
      <c r="BL85" s="96">
        <v>0</v>
      </c>
      <c r="BM85" s="96">
        <v>0</v>
      </c>
      <c r="BN85" s="96">
        <v>0</v>
      </c>
      <c r="BO85" s="96">
        <v>0</v>
      </c>
      <c r="BP85" s="96">
        <v>0</v>
      </c>
      <c r="BQ85" s="96">
        <v>0</v>
      </c>
      <c r="BR85" s="96">
        <v>0</v>
      </c>
      <c r="BS85" s="96">
        <v>0</v>
      </c>
      <c r="BT85" s="96">
        <v>0</v>
      </c>
      <c r="BU85" s="96">
        <v>0</v>
      </c>
      <c r="BV85" s="96">
        <v>0</v>
      </c>
      <c r="BW85" s="96">
        <v>0</v>
      </c>
      <c r="BX85" s="96">
        <v>0</v>
      </c>
      <c r="BY85" s="96">
        <v>0</v>
      </c>
      <c r="BZ85" s="96">
        <v>0</v>
      </c>
      <c r="CA85" s="96">
        <v>0</v>
      </c>
      <c r="CB85" s="96">
        <v>0</v>
      </c>
      <c r="CC85" s="96">
        <v>0</v>
      </c>
      <c r="CD85" s="96">
        <v>0</v>
      </c>
      <c r="CE85" s="96">
        <v>0</v>
      </c>
      <c r="CF85" s="96">
        <v>0</v>
      </c>
      <c r="CG85" s="96">
        <v>0</v>
      </c>
      <c r="CH85" s="96">
        <v>0</v>
      </c>
      <c r="CI85" s="96">
        <v>0</v>
      </c>
      <c r="CJ85" s="96">
        <v>0</v>
      </c>
      <c r="CK85" s="96">
        <v>0</v>
      </c>
      <c r="CL85" s="96">
        <v>0</v>
      </c>
      <c r="CM85" s="96">
        <v>0</v>
      </c>
      <c r="CN85" s="96">
        <v>0</v>
      </c>
      <c r="CO85" s="96">
        <v>0</v>
      </c>
      <c r="CP85" s="96">
        <v>0</v>
      </c>
      <c r="CQ85" s="96">
        <v>0</v>
      </c>
      <c r="CR85" s="96">
        <v>0</v>
      </c>
      <c r="CS85" s="96">
        <v>0</v>
      </c>
      <c r="CT85" s="96">
        <v>0</v>
      </c>
      <c r="CU85" s="96">
        <v>0</v>
      </c>
      <c r="CV85" s="96">
        <v>0</v>
      </c>
      <c r="CW85" s="96">
        <v>0</v>
      </c>
      <c r="CX85" s="96">
        <v>0</v>
      </c>
      <c r="CY85" s="96">
        <v>0</v>
      </c>
      <c r="CZ85" s="96">
        <v>0</v>
      </c>
      <c r="DA85" s="96">
        <v>0</v>
      </c>
      <c r="DB85" s="96">
        <v>0</v>
      </c>
      <c r="DC85" s="96">
        <v>0</v>
      </c>
      <c r="DD85" s="96">
        <v>0</v>
      </c>
      <c r="DE85" s="96">
        <v>0</v>
      </c>
      <c r="DF85" s="96">
        <v>0</v>
      </c>
      <c r="DG85" s="96">
        <v>0</v>
      </c>
      <c r="DH85" s="96">
        <v>0</v>
      </c>
      <c r="DI85" s="96">
        <v>0</v>
      </c>
      <c r="DJ85" s="96">
        <v>0</v>
      </c>
      <c r="DK85" s="96">
        <v>0</v>
      </c>
      <c r="DL85" s="96">
        <v>0</v>
      </c>
      <c r="DM85" s="96">
        <v>0</v>
      </c>
      <c r="DN85" s="96">
        <v>0</v>
      </c>
      <c r="DO85" s="96">
        <v>0</v>
      </c>
      <c r="DP85" s="96">
        <v>0</v>
      </c>
      <c r="DQ85" s="96">
        <v>0</v>
      </c>
      <c r="DR85" s="96">
        <v>0</v>
      </c>
      <c r="DS85" s="96">
        <v>0</v>
      </c>
      <c r="DT85" s="96">
        <v>0</v>
      </c>
      <c r="DU85" s="96">
        <v>0</v>
      </c>
      <c r="DV85" s="96">
        <v>0</v>
      </c>
      <c r="DW85" s="96">
        <v>0</v>
      </c>
      <c r="DX85" s="96">
        <v>0</v>
      </c>
      <c r="DY85" s="96">
        <v>0</v>
      </c>
      <c r="DZ85" s="96">
        <v>0</v>
      </c>
      <c r="EA85" s="96">
        <v>0</v>
      </c>
      <c r="EB85" s="96">
        <v>0</v>
      </c>
      <c r="EC85" s="96">
        <v>0</v>
      </c>
      <c r="ED85" s="96">
        <v>0</v>
      </c>
      <c r="EE85" s="96">
        <v>0</v>
      </c>
      <c r="EF85" s="96">
        <v>0</v>
      </c>
      <c r="EG85" s="96">
        <v>0</v>
      </c>
      <c r="EH85" s="96">
        <v>0</v>
      </c>
      <c r="EI85" s="96">
        <v>0</v>
      </c>
      <c r="EJ85" s="96">
        <v>0</v>
      </c>
      <c r="EK85" s="96">
        <v>0</v>
      </c>
      <c r="EL85" s="96">
        <v>0</v>
      </c>
      <c r="EM85" s="96">
        <v>0</v>
      </c>
      <c r="EN85" s="96">
        <v>0</v>
      </c>
      <c r="EO85" s="96">
        <v>0</v>
      </c>
      <c r="EP85" s="96">
        <v>0</v>
      </c>
      <c r="EQ85" s="96">
        <v>0</v>
      </c>
      <c r="ER85" s="96">
        <v>0</v>
      </c>
      <c r="ES85" s="96">
        <v>0</v>
      </c>
      <c r="ET85" s="96">
        <v>0</v>
      </c>
      <c r="EU85" s="96">
        <v>0</v>
      </c>
      <c r="EV85" s="96">
        <v>0</v>
      </c>
      <c r="EW85" s="96">
        <v>0</v>
      </c>
      <c r="EX85" s="96">
        <v>0</v>
      </c>
      <c r="EY85" s="96">
        <v>0</v>
      </c>
      <c r="EZ85" s="96">
        <v>0</v>
      </c>
      <c r="FA85" s="96">
        <v>0</v>
      </c>
      <c r="FB85" s="96">
        <v>0</v>
      </c>
      <c r="FC85" s="96">
        <v>0</v>
      </c>
      <c r="FD85" s="96">
        <v>0</v>
      </c>
      <c r="FE85" s="96">
        <v>0</v>
      </c>
      <c r="FF85" s="96">
        <v>0</v>
      </c>
      <c r="FG85" s="96">
        <v>0</v>
      </c>
      <c r="FH85" s="96">
        <v>0</v>
      </c>
      <c r="FI85" s="96">
        <v>0</v>
      </c>
      <c r="FJ85" s="96">
        <v>0</v>
      </c>
      <c r="FK85" s="96">
        <v>0</v>
      </c>
      <c r="FL85" s="96">
        <v>0</v>
      </c>
      <c r="FM85" s="96">
        <v>0</v>
      </c>
      <c r="FN85" s="96">
        <v>0</v>
      </c>
      <c r="FO85" s="96">
        <v>0</v>
      </c>
      <c r="FP85" s="96">
        <v>0</v>
      </c>
      <c r="FQ85" s="96">
        <v>0</v>
      </c>
      <c r="FR85" s="96">
        <v>0</v>
      </c>
      <c r="FS85" s="96">
        <v>0</v>
      </c>
      <c r="FT85" s="96">
        <v>0</v>
      </c>
      <c r="FU85" s="96">
        <v>0</v>
      </c>
      <c r="FV85" s="96">
        <v>0</v>
      </c>
      <c r="FW85" s="96">
        <v>0</v>
      </c>
      <c r="FX85" s="96">
        <v>0</v>
      </c>
      <c r="FY85" s="96">
        <v>0</v>
      </c>
      <c r="FZ85" s="96">
        <v>0</v>
      </c>
      <c r="GA85" s="96">
        <v>0</v>
      </c>
      <c r="GB85" s="96">
        <v>0</v>
      </c>
      <c r="GC85" s="96">
        <v>0</v>
      </c>
      <c r="GD85" s="96">
        <v>0</v>
      </c>
      <c r="GE85" s="96">
        <v>0</v>
      </c>
      <c r="GF85" s="96">
        <v>0</v>
      </c>
      <c r="GG85" s="96">
        <v>0</v>
      </c>
      <c r="GH85" s="96">
        <v>0</v>
      </c>
      <c r="GI85" s="87">
        <v>135687</v>
      </c>
      <c r="GJ85" s="81"/>
      <c r="GK85" s="81"/>
    </row>
    <row r="86" spans="1:193">
      <c r="A86" s="87">
        <v>135660</v>
      </c>
      <c r="B86" s="87">
        <f>_xlfn.XLOOKUP(A86,[9]Planilha1!$L:$L,[9]Planilha1!$B:$B,,0)</f>
        <v>6361</v>
      </c>
      <c r="C86" s="87" t="s">
        <v>273</v>
      </c>
      <c r="D86" s="87" t="s">
        <v>274</v>
      </c>
      <c r="E86" s="91">
        <v>0</v>
      </c>
      <c r="F86" s="87" t="s">
        <v>159</v>
      </c>
      <c r="G86" s="87" t="s">
        <v>160</v>
      </c>
      <c r="H86" s="95" t="str">
        <f>VLOOKUP(B86,Elegibilidade!A:I,9,0)</f>
        <v>Elegível</v>
      </c>
      <c r="I86" s="92">
        <v>22</v>
      </c>
      <c r="J86" s="88">
        <v>0</v>
      </c>
      <c r="K86" s="88">
        <f t="shared" si="14"/>
        <v>178223.31999999998</v>
      </c>
      <c r="L86" s="88">
        <f t="shared" si="10"/>
        <v>178223.31999999998</v>
      </c>
      <c r="M86" s="87" t="s">
        <v>162</v>
      </c>
      <c r="N86" s="88">
        <f>VLOOKUP(M86,Base!A:B,2,0)*L86</f>
        <v>178223.31999999998</v>
      </c>
      <c r="O86" s="88">
        <f t="shared" si="11"/>
        <v>160168.28125912757</v>
      </c>
      <c r="P86" s="88">
        <f>Vendas!$J$1</f>
        <v>880.37366341237282</v>
      </c>
      <c r="Q86" s="137">
        <f>VLOOKUP(A86,[10]FluxoFuturo!$A:$Q,17,0)</f>
        <v>360</v>
      </c>
      <c r="R86" s="88">
        <f t="shared" si="12"/>
        <v>316934.51882845419</v>
      </c>
      <c r="S86" s="93">
        <f t="shared" si="13"/>
        <v>0.50536710816855257</v>
      </c>
      <c r="T86" s="96">
        <v>8101.06</v>
      </c>
      <c r="U86" s="96">
        <v>8101.06</v>
      </c>
      <c r="V86" s="96">
        <v>8101.06</v>
      </c>
      <c r="W86" s="96">
        <v>8101.06</v>
      </c>
      <c r="X86" s="96">
        <v>8101.06</v>
      </c>
      <c r="Y86" s="96">
        <v>8101.06</v>
      </c>
      <c r="Z86" s="96">
        <v>8101.06</v>
      </c>
      <c r="AA86" s="96">
        <v>8101.06</v>
      </c>
      <c r="AB86" s="96">
        <v>8101.06</v>
      </c>
      <c r="AC86" s="96">
        <v>8101.06</v>
      </c>
      <c r="AD86" s="96">
        <v>8101.06</v>
      </c>
      <c r="AE86" s="96">
        <v>8101.06</v>
      </c>
      <c r="AF86" s="96">
        <v>8101.06</v>
      </c>
      <c r="AG86" s="96">
        <v>8101.06</v>
      </c>
      <c r="AH86" s="96">
        <v>8101.06</v>
      </c>
      <c r="AI86" s="96">
        <v>8101.06</v>
      </c>
      <c r="AJ86" s="96">
        <v>8101.06</v>
      </c>
      <c r="AK86" s="96">
        <v>8101.06</v>
      </c>
      <c r="AL86" s="96">
        <v>8101.06</v>
      </c>
      <c r="AM86" s="96">
        <v>8101.06</v>
      </c>
      <c r="AN86" s="96">
        <v>8101.06</v>
      </c>
      <c r="AO86" s="96">
        <v>8101.06</v>
      </c>
      <c r="AP86" s="96">
        <v>0</v>
      </c>
      <c r="AQ86" s="96">
        <v>0</v>
      </c>
      <c r="AR86" s="96">
        <v>0</v>
      </c>
      <c r="AS86" s="96">
        <v>0</v>
      </c>
      <c r="AT86" s="96">
        <v>0</v>
      </c>
      <c r="AU86" s="96">
        <v>0</v>
      </c>
      <c r="AV86" s="96">
        <v>0</v>
      </c>
      <c r="AW86" s="96">
        <v>0</v>
      </c>
      <c r="AX86" s="96">
        <v>0</v>
      </c>
      <c r="AY86" s="96">
        <v>0</v>
      </c>
      <c r="AZ86" s="96">
        <v>0</v>
      </c>
      <c r="BA86" s="96">
        <v>0</v>
      </c>
      <c r="BB86" s="96">
        <v>0</v>
      </c>
      <c r="BC86" s="96">
        <v>0</v>
      </c>
      <c r="BD86" s="96">
        <v>0</v>
      </c>
      <c r="BE86" s="96">
        <v>0</v>
      </c>
      <c r="BF86" s="96">
        <v>0</v>
      </c>
      <c r="BG86" s="96">
        <v>0</v>
      </c>
      <c r="BH86" s="96">
        <v>0</v>
      </c>
      <c r="BI86" s="96">
        <v>0</v>
      </c>
      <c r="BJ86" s="96">
        <v>0</v>
      </c>
      <c r="BK86" s="96">
        <v>0</v>
      </c>
      <c r="BL86" s="96">
        <v>0</v>
      </c>
      <c r="BM86" s="96">
        <v>0</v>
      </c>
      <c r="BN86" s="96">
        <v>0</v>
      </c>
      <c r="BO86" s="96">
        <v>0</v>
      </c>
      <c r="BP86" s="96">
        <v>0</v>
      </c>
      <c r="BQ86" s="96">
        <v>0</v>
      </c>
      <c r="BR86" s="96">
        <v>0</v>
      </c>
      <c r="BS86" s="96">
        <v>0</v>
      </c>
      <c r="BT86" s="96">
        <v>0</v>
      </c>
      <c r="BU86" s="96">
        <v>0</v>
      </c>
      <c r="BV86" s="96">
        <v>0</v>
      </c>
      <c r="BW86" s="96">
        <v>0</v>
      </c>
      <c r="BX86" s="96">
        <v>0</v>
      </c>
      <c r="BY86" s="96">
        <v>0</v>
      </c>
      <c r="BZ86" s="96">
        <v>0</v>
      </c>
      <c r="CA86" s="96">
        <v>0</v>
      </c>
      <c r="CB86" s="96">
        <v>0</v>
      </c>
      <c r="CC86" s="96">
        <v>0</v>
      </c>
      <c r="CD86" s="96">
        <v>0</v>
      </c>
      <c r="CE86" s="96">
        <v>0</v>
      </c>
      <c r="CF86" s="96">
        <v>0</v>
      </c>
      <c r="CG86" s="96">
        <v>0</v>
      </c>
      <c r="CH86" s="96">
        <v>0</v>
      </c>
      <c r="CI86" s="96">
        <v>0</v>
      </c>
      <c r="CJ86" s="96">
        <v>0</v>
      </c>
      <c r="CK86" s="96">
        <v>0</v>
      </c>
      <c r="CL86" s="96">
        <v>0</v>
      </c>
      <c r="CM86" s="96">
        <v>0</v>
      </c>
      <c r="CN86" s="96">
        <v>0</v>
      </c>
      <c r="CO86" s="96">
        <v>0</v>
      </c>
      <c r="CP86" s="96">
        <v>0</v>
      </c>
      <c r="CQ86" s="96">
        <v>0</v>
      </c>
      <c r="CR86" s="96">
        <v>0</v>
      </c>
      <c r="CS86" s="96">
        <v>0</v>
      </c>
      <c r="CT86" s="96">
        <v>0</v>
      </c>
      <c r="CU86" s="96">
        <v>0</v>
      </c>
      <c r="CV86" s="96">
        <v>0</v>
      </c>
      <c r="CW86" s="96">
        <v>0</v>
      </c>
      <c r="CX86" s="96">
        <v>0</v>
      </c>
      <c r="CY86" s="96">
        <v>0</v>
      </c>
      <c r="CZ86" s="96">
        <v>0</v>
      </c>
      <c r="DA86" s="96">
        <v>0</v>
      </c>
      <c r="DB86" s="96">
        <v>0</v>
      </c>
      <c r="DC86" s="96">
        <v>0</v>
      </c>
      <c r="DD86" s="96">
        <v>0</v>
      </c>
      <c r="DE86" s="96">
        <v>0</v>
      </c>
      <c r="DF86" s="96">
        <v>0</v>
      </c>
      <c r="DG86" s="96">
        <v>0</v>
      </c>
      <c r="DH86" s="96">
        <v>0</v>
      </c>
      <c r="DI86" s="96">
        <v>0</v>
      </c>
      <c r="DJ86" s="96">
        <v>0</v>
      </c>
      <c r="DK86" s="96">
        <v>0</v>
      </c>
      <c r="DL86" s="96">
        <v>0</v>
      </c>
      <c r="DM86" s="96">
        <v>0</v>
      </c>
      <c r="DN86" s="96">
        <v>0</v>
      </c>
      <c r="DO86" s="96">
        <v>0</v>
      </c>
      <c r="DP86" s="96">
        <v>0</v>
      </c>
      <c r="DQ86" s="96">
        <v>0</v>
      </c>
      <c r="DR86" s="96">
        <v>0</v>
      </c>
      <c r="DS86" s="96">
        <v>0</v>
      </c>
      <c r="DT86" s="96">
        <v>0</v>
      </c>
      <c r="DU86" s="96">
        <v>0</v>
      </c>
      <c r="DV86" s="96">
        <v>0</v>
      </c>
      <c r="DW86" s="96">
        <v>0</v>
      </c>
      <c r="DX86" s="96">
        <v>0</v>
      </c>
      <c r="DY86" s="96">
        <v>0</v>
      </c>
      <c r="DZ86" s="96">
        <v>0</v>
      </c>
      <c r="EA86" s="96">
        <v>0</v>
      </c>
      <c r="EB86" s="96">
        <v>0</v>
      </c>
      <c r="EC86" s="96">
        <v>0</v>
      </c>
      <c r="ED86" s="96">
        <v>0</v>
      </c>
      <c r="EE86" s="96">
        <v>0</v>
      </c>
      <c r="EF86" s="96">
        <v>0</v>
      </c>
      <c r="EG86" s="96">
        <v>0</v>
      </c>
      <c r="EH86" s="96">
        <v>0</v>
      </c>
      <c r="EI86" s="96">
        <v>0</v>
      </c>
      <c r="EJ86" s="96">
        <v>0</v>
      </c>
      <c r="EK86" s="96">
        <v>0</v>
      </c>
      <c r="EL86" s="96">
        <v>0</v>
      </c>
      <c r="EM86" s="96">
        <v>0</v>
      </c>
      <c r="EN86" s="96">
        <v>0</v>
      </c>
      <c r="EO86" s="96">
        <v>0</v>
      </c>
      <c r="EP86" s="96">
        <v>0</v>
      </c>
      <c r="EQ86" s="96">
        <v>0</v>
      </c>
      <c r="ER86" s="96">
        <v>0</v>
      </c>
      <c r="ES86" s="96">
        <v>0</v>
      </c>
      <c r="ET86" s="96">
        <v>0</v>
      </c>
      <c r="EU86" s="96">
        <v>0</v>
      </c>
      <c r="EV86" s="96">
        <v>0</v>
      </c>
      <c r="EW86" s="96">
        <v>0</v>
      </c>
      <c r="EX86" s="96">
        <v>0</v>
      </c>
      <c r="EY86" s="96">
        <v>0</v>
      </c>
      <c r="EZ86" s="96">
        <v>0</v>
      </c>
      <c r="FA86" s="96">
        <v>0</v>
      </c>
      <c r="FB86" s="96">
        <v>0</v>
      </c>
      <c r="FC86" s="96">
        <v>0</v>
      </c>
      <c r="FD86" s="96">
        <v>0</v>
      </c>
      <c r="FE86" s="96">
        <v>0</v>
      </c>
      <c r="FF86" s="96">
        <v>0</v>
      </c>
      <c r="FG86" s="96">
        <v>0</v>
      </c>
      <c r="FH86" s="96">
        <v>0</v>
      </c>
      <c r="FI86" s="96">
        <v>0</v>
      </c>
      <c r="FJ86" s="96">
        <v>0</v>
      </c>
      <c r="FK86" s="96">
        <v>0</v>
      </c>
      <c r="FL86" s="96">
        <v>0</v>
      </c>
      <c r="FM86" s="96">
        <v>0</v>
      </c>
      <c r="FN86" s="96">
        <v>0</v>
      </c>
      <c r="FO86" s="96">
        <v>0</v>
      </c>
      <c r="FP86" s="96">
        <v>0</v>
      </c>
      <c r="FQ86" s="96">
        <v>0</v>
      </c>
      <c r="FR86" s="96">
        <v>0</v>
      </c>
      <c r="FS86" s="96">
        <v>0</v>
      </c>
      <c r="FT86" s="96">
        <v>0</v>
      </c>
      <c r="FU86" s="96">
        <v>0</v>
      </c>
      <c r="FV86" s="96">
        <v>0</v>
      </c>
      <c r="FW86" s="96">
        <v>0</v>
      </c>
      <c r="FX86" s="96">
        <v>0</v>
      </c>
      <c r="FY86" s="96">
        <v>0</v>
      </c>
      <c r="FZ86" s="96">
        <v>0</v>
      </c>
      <c r="GA86" s="96">
        <v>0</v>
      </c>
      <c r="GB86" s="96">
        <v>0</v>
      </c>
      <c r="GC86" s="96">
        <v>0</v>
      </c>
      <c r="GD86" s="96">
        <v>0</v>
      </c>
      <c r="GE86" s="96">
        <v>0</v>
      </c>
      <c r="GF86" s="96">
        <v>0</v>
      </c>
      <c r="GG86" s="96">
        <v>0</v>
      </c>
      <c r="GH86" s="96">
        <v>0</v>
      </c>
      <c r="GI86" s="87">
        <v>135660</v>
      </c>
      <c r="GJ86" s="81"/>
      <c r="GK86" s="81"/>
    </row>
    <row r="87" spans="1:193">
      <c r="A87" s="87">
        <v>135670</v>
      </c>
      <c r="B87" s="87">
        <f>_xlfn.XLOOKUP(A87,[9]Planilha1!$L:$L,[9]Planilha1!$B:$B,,0)</f>
        <v>6369</v>
      </c>
      <c r="C87" s="87" t="s">
        <v>290</v>
      </c>
      <c r="D87" s="87" t="s">
        <v>291</v>
      </c>
      <c r="E87" s="91">
        <v>0</v>
      </c>
      <c r="F87" s="87" t="s">
        <v>159</v>
      </c>
      <c r="G87" s="87" t="s">
        <v>160</v>
      </c>
      <c r="H87" s="95" t="str">
        <f>VLOOKUP(B87,Elegibilidade!A:I,9,0)</f>
        <v>Elegível</v>
      </c>
      <c r="I87" s="92">
        <v>22</v>
      </c>
      <c r="J87" s="88">
        <v>0</v>
      </c>
      <c r="K87" s="88">
        <f t="shared" si="14"/>
        <v>178223.31999999998</v>
      </c>
      <c r="L87" s="88">
        <f t="shared" si="10"/>
        <v>178223.31999999998</v>
      </c>
      <c r="M87" s="87" t="s">
        <v>162</v>
      </c>
      <c r="N87" s="88">
        <f>VLOOKUP(M87,Base!A:B,2,0)*L87</f>
        <v>178223.31999999998</v>
      </c>
      <c r="O87" s="88">
        <f t="shared" si="11"/>
        <v>160168.28125912757</v>
      </c>
      <c r="P87" s="88">
        <f>Vendas!$J$1</f>
        <v>880.37366341237282</v>
      </c>
      <c r="Q87" s="137">
        <f>VLOOKUP(A87,[10]FluxoFuturo!$A:$Q,17,0)</f>
        <v>360</v>
      </c>
      <c r="R87" s="88">
        <f t="shared" si="12"/>
        <v>316934.51882845419</v>
      </c>
      <c r="S87" s="93">
        <f t="shared" si="13"/>
        <v>0.50536710816855257</v>
      </c>
      <c r="T87" s="96">
        <v>8101.06</v>
      </c>
      <c r="U87" s="96">
        <v>8101.06</v>
      </c>
      <c r="V87" s="96">
        <v>8101.06</v>
      </c>
      <c r="W87" s="96">
        <v>8101.06</v>
      </c>
      <c r="X87" s="96">
        <v>8101.06</v>
      </c>
      <c r="Y87" s="96">
        <v>8101.06</v>
      </c>
      <c r="Z87" s="96">
        <v>8101.06</v>
      </c>
      <c r="AA87" s="96">
        <v>8101.06</v>
      </c>
      <c r="AB87" s="96">
        <v>8101.06</v>
      </c>
      <c r="AC87" s="96">
        <v>8101.06</v>
      </c>
      <c r="AD87" s="96">
        <v>8101.06</v>
      </c>
      <c r="AE87" s="96">
        <v>8101.06</v>
      </c>
      <c r="AF87" s="96">
        <v>8101.06</v>
      </c>
      <c r="AG87" s="96">
        <v>8101.06</v>
      </c>
      <c r="AH87" s="96">
        <v>8101.06</v>
      </c>
      <c r="AI87" s="96">
        <v>8101.06</v>
      </c>
      <c r="AJ87" s="96">
        <v>8101.06</v>
      </c>
      <c r="AK87" s="96">
        <v>8101.06</v>
      </c>
      <c r="AL87" s="96">
        <v>8101.06</v>
      </c>
      <c r="AM87" s="96">
        <v>8101.06</v>
      </c>
      <c r="AN87" s="96">
        <v>8101.06</v>
      </c>
      <c r="AO87" s="96">
        <v>8101.06</v>
      </c>
      <c r="AP87" s="96">
        <v>0</v>
      </c>
      <c r="AQ87" s="96">
        <v>0</v>
      </c>
      <c r="AR87" s="96">
        <v>0</v>
      </c>
      <c r="AS87" s="96">
        <v>0</v>
      </c>
      <c r="AT87" s="96">
        <v>0</v>
      </c>
      <c r="AU87" s="96">
        <v>0</v>
      </c>
      <c r="AV87" s="96">
        <v>0</v>
      </c>
      <c r="AW87" s="96">
        <v>0</v>
      </c>
      <c r="AX87" s="96">
        <v>0</v>
      </c>
      <c r="AY87" s="96">
        <v>0</v>
      </c>
      <c r="AZ87" s="96">
        <v>0</v>
      </c>
      <c r="BA87" s="96">
        <v>0</v>
      </c>
      <c r="BB87" s="96">
        <v>0</v>
      </c>
      <c r="BC87" s="96">
        <v>0</v>
      </c>
      <c r="BD87" s="96">
        <v>0</v>
      </c>
      <c r="BE87" s="96">
        <v>0</v>
      </c>
      <c r="BF87" s="96">
        <v>0</v>
      </c>
      <c r="BG87" s="96">
        <v>0</v>
      </c>
      <c r="BH87" s="96">
        <v>0</v>
      </c>
      <c r="BI87" s="96">
        <v>0</v>
      </c>
      <c r="BJ87" s="96">
        <v>0</v>
      </c>
      <c r="BK87" s="96">
        <v>0</v>
      </c>
      <c r="BL87" s="96">
        <v>0</v>
      </c>
      <c r="BM87" s="96">
        <v>0</v>
      </c>
      <c r="BN87" s="96">
        <v>0</v>
      </c>
      <c r="BO87" s="96">
        <v>0</v>
      </c>
      <c r="BP87" s="96">
        <v>0</v>
      </c>
      <c r="BQ87" s="96">
        <v>0</v>
      </c>
      <c r="BR87" s="96">
        <v>0</v>
      </c>
      <c r="BS87" s="96">
        <v>0</v>
      </c>
      <c r="BT87" s="96">
        <v>0</v>
      </c>
      <c r="BU87" s="96">
        <v>0</v>
      </c>
      <c r="BV87" s="96">
        <v>0</v>
      </c>
      <c r="BW87" s="96">
        <v>0</v>
      </c>
      <c r="BX87" s="96">
        <v>0</v>
      </c>
      <c r="BY87" s="96">
        <v>0</v>
      </c>
      <c r="BZ87" s="96">
        <v>0</v>
      </c>
      <c r="CA87" s="96">
        <v>0</v>
      </c>
      <c r="CB87" s="96">
        <v>0</v>
      </c>
      <c r="CC87" s="96">
        <v>0</v>
      </c>
      <c r="CD87" s="96">
        <v>0</v>
      </c>
      <c r="CE87" s="96">
        <v>0</v>
      </c>
      <c r="CF87" s="96">
        <v>0</v>
      </c>
      <c r="CG87" s="96">
        <v>0</v>
      </c>
      <c r="CH87" s="96">
        <v>0</v>
      </c>
      <c r="CI87" s="96">
        <v>0</v>
      </c>
      <c r="CJ87" s="96">
        <v>0</v>
      </c>
      <c r="CK87" s="96">
        <v>0</v>
      </c>
      <c r="CL87" s="96">
        <v>0</v>
      </c>
      <c r="CM87" s="96">
        <v>0</v>
      </c>
      <c r="CN87" s="96">
        <v>0</v>
      </c>
      <c r="CO87" s="96">
        <v>0</v>
      </c>
      <c r="CP87" s="96">
        <v>0</v>
      </c>
      <c r="CQ87" s="96">
        <v>0</v>
      </c>
      <c r="CR87" s="96">
        <v>0</v>
      </c>
      <c r="CS87" s="96">
        <v>0</v>
      </c>
      <c r="CT87" s="96">
        <v>0</v>
      </c>
      <c r="CU87" s="96">
        <v>0</v>
      </c>
      <c r="CV87" s="96">
        <v>0</v>
      </c>
      <c r="CW87" s="96">
        <v>0</v>
      </c>
      <c r="CX87" s="96">
        <v>0</v>
      </c>
      <c r="CY87" s="96">
        <v>0</v>
      </c>
      <c r="CZ87" s="96">
        <v>0</v>
      </c>
      <c r="DA87" s="96">
        <v>0</v>
      </c>
      <c r="DB87" s="96">
        <v>0</v>
      </c>
      <c r="DC87" s="96">
        <v>0</v>
      </c>
      <c r="DD87" s="96">
        <v>0</v>
      </c>
      <c r="DE87" s="96">
        <v>0</v>
      </c>
      <c r="DF87" s="96">
        <v>0</v>
      </c>
      <c r="DG87" s="96">
        <v>0</v>
      </c>
      <c r="DH87" s="96">
        <v>0</v>
      </c>
      <c r="DI87" s="96">
        <v>0</v>
      </c>
      <c r="DJ87" s="96">
        <v>0</v>
      </c>
      <c r="DK87" s="96">
        <v>0</v>
      </c>
      <c r="DL87" s="96">
        <v>0</v>
      </c>
      <c r="DM87" s="96">
        <v>0</v>
      </c>
      <c r="DN87" s="96">
        <v>0</v>
      </c>
      <c r="DO87" s="96">
        <v>0</v>
      </c>
      <c r="DP87" s="96">
        <v>0</v>
      </c>
      <c r="DQ87" s="96">
        <v>0</v>
      </c>
      <c r="DR87" s="96">
        <v>0</v>
      </c>
      <c r="DS87" s="96">
        <v>0</v>
      </c>
      <c r="DT87" s="96">
        <v>0</v>
      </c>
      <c r="DU87" s="96">
        <v>0</v>
      </c>
      <c r="DV87" s="96">
        <v>0</v>
      </c>
      <c r="DW87" s="96">
        <v>0</v>
      </c>
      <c r="DX87" s="96">
        <v>0</v>
      </c>
      <c r="DY87" s="96">
        <v>0</v>
      </c>
      <c r="DZ87" s="96">
        <v>0</v>
      </c>
      <c r="EA87" s="96">
        <v>0</v>
      </c>
      <c r="EB87" s="96">
        <v>0</v>
      </c>
      <c r="EC87" s="96">
        <v>0</v>
      </c>
      <c r="ED87" s="96">
        <v>0</v>
      </c>
      <c r="EE87" s="96">
        <v>0</v>
      </c>
      <c r="EF87" s="96">
        <v>0</v>
      </c>
      <c r="EG87" s="96">
        <v>0</v>
      </c>
      <c r="EH87" s="96">
        <v>0</v>
      </c>
      <c r="EI87" s="96">
        <v>0</v>
      </c>
      <c r="EJ87" s="96">
        <v>0</v>
      </c>
      <c r="EK87" s="96">
        <v>0</v>
      </c>
      <c r="EL87" s="96">
        <v>0</v>
      </c>
      <c r="EM87" s="96">
        <v>0</v>
      </c>
      <c r="EN87" s="96">
        <v>0</v>
      </c>
      <c r="EO87" s="96">
        <v>0</v>
      </c>
      <c r="EP87" s="96">
        <v>0</v>
      </c>
      <c r="EQ87" s="96">
        <v>0</v>
      </c>
      <c r="ER87" s="96">
        <v>0</v>
      </c>
      <c r="ES87" s="96">
        <v>0</v>
      </c>
      <c r="ET87" s="96">
        <v>0</v>
      </c>
      <c r="EU87" s="96">
        <v>0</v>
      </c>
      <c r="EV87" s="96">
        <v>0</v>
      </c>
      <c r="EW87" s="96">
        <v>0</v>
      </c>
      <c r="EX87" s="96">
        <v>0</v>
      </c>
      <c r="EY87" s="96">
        <v>0</v>
      </c>
      <c r="EZ87" s="96">
        <v>0</v>
      </c>
      <c r="FA87" s="96">
        <v>0</v>
      </c>
      <c r="FB87" s="96">
        <v>0</v>
      </c>
      <c r="FC87" s="96">
        <v>0</v>
      </c>
      <c r="FD87" s="96">
        <v>0</v>
      </c>
      <c r="FE87" s="96">
        <v>0</v>
      </c>
      <c r="FF87" s="96">
        <v>0</v>
      </c>
      <c r="FG87" s="96">
        <v>0</v>
      </c>
      <c r="FH87" s="96">
        <v>0</v>
      </c>
      <c r="FI87" s="96">
        <v>0</v>
      </c>
      <c r="FJ87" s="96">
        <v>0</v>
      </c>
      <c r="FK87" s="96">
        <v>0</v>
      </c>
      <c r="FL87" s="96">
        <v>0</v>
      </c>
      <c r="FM87" s="96">
        <v>0</v>
      </c>
      <c r="FN87" s="96">
        <v>0</v>
      </c>
      <c r="FO87" s="96">
        <v>0</v>
      </c>
      <c r="FP87" s="96">
        <v>0</v>
      </c>
      <c r="FQ87" s="96">
        <v>0</v>
      </c>
      <c r="FR87" s="96">
        <v>0</v>
      </c>
      <c r="FS87" s="96">
        <v>0</v>
      </c>
      <c r="FT87" s="96">
        <v>0</v>
      </c>
      <c r="FU87" s="96">
        <v>0</v>
      </c>
      <c r="FV87" s="96">
        <v>0</v>
      </c>
      <c r="FW87" s="96">
        <v>0</v>
      </c>
      <c r="FX87" s="96">
        <v>0</v>
      </c>
      <c r="FY87" s="96">
        <v>0</v>
      </c>
      <c r="FZ87" s="96">
        <v>0</v>
      </c>
      <c r="GA87" s="96">
        <v>0</v>
      </c>
      <c r="GB87" s="96">
        <v>0</v>
      </c>
      <c r="GC87" s="96">
        <v>0</v>
      </c>
      <c r="GD87" s="96">
        <v>0</v>
      </c>
      <c r="GE87" s="96">
        <v>0</v>
      </c>
      <c r="GF87" s="96">
        <v>0</v>
      </c>
      <c r="GG87" s="96">
        <v>0</v>
      </c>
      <c r="GH87" s="96">
        <v>0</v>
      </c>
      <c r="GI87" s="87">
        <v>135670</v>
      </c>
      <c r="GJ87" s="81"/>
      <c r="GK87" s="81"/>
    </row>
    <row r="88" spans="1:193">
      <c r="A88" s="87">
        <v>135622</v>
      </c>
      <c r="B88" s="87">
        <f>_xlfn.XLOOKUP(A88,[9]Planilha1!$L:$L,[9]Planilha1!$B:$B,,0)</f>
        <v>6385</v>
      </c>
      <c r="C88" s="87" t="s">
        <v>176</v>
      </c>
      <c r="D88" s="87" t="s">
        <v>177</v>
      </c>
      <c r="E88" s="91">
        <v>0</v>
      </c>
      <c r="F88" s="87" t="s">
        <v>159</v>
      </c>
      <c r="G88" s="87" t="s">
        <v>160</v>
      </c>
      <c r="H88" s="95" t="str">
        <f>VLOOKUP(B88,Elegibilidade!A:I,9,0)</f>
        <v>Elegível</v>
      </c>
      <c r="I88" s="92">
        <v>22</v>
      </c>
      <c r="J88" s="88">
        <v>0</v>
      </c>
      <c r="K88" s="88">
        <f t="shared" si="14"/>
        <v>178223.31999999998</v>
      </c>
      <c r="L88" s="88">
        <f t="shared" si="10"/>
        <v>178223.31999999998</v>
      </c>
      <c r="M88" s="87" t="s">
        <v>162</v>
      </c>
      <c r="N88" s="88">
        <f>VLOOKUP(M88,Base!A:B,2,0)*L88</f>
        <v>178223.31999999998</v>
      </c>
      <c r="O88" s="88">
        <f t="shared" si="11"/>
        <v>160168.28125912757</v>
      </c>
      <c r="P88" s="88">
        <f>Vendas!$J$1</f>
        <v>880.37366341237282</v>
      </c>
      <c r="Q88" s="137">
        <f>VLOOKUP(A88,[10]FluxoFuturo!$A:$Q,17,0)</f>
        <v>360</v>
      </c>
      <c r="R88" s="88">
        <f t="shared" si="12"/>
        <v>316934.51882845419</v>
      </c>
      <c r="S88" s="93">
        <f t="shared" si="13"/>
        <v>0.50536710816855257</v>
      </c>
      <c r="T88" s="96">
        <v>8101.06</v>
      </c>
      <c r="U88" s="96">
        <v>8101.06</v>
      </c>
      <c r="V88" s="96">
        <v>8101.06</v>
      </c>
      <c r="W88" s="96">
        <v>8101.06</v>
      </c>
      <c r="X88" s="96">
        <v>8101.06</v>
      </c>
      <c r="Y88" s="96">
        <v>8101.06</v>
      </c>
      <c r="Z88" s="96">
        <v>8101.06</v>
      </c>
      <c r="AA88" s="96">
        <v>8101.06</v>
      </c>
      <c r="AB88" s="96">
        <v>8101.06</v>
      </c>
      <c r="AC88" s="96">
        <v>8101.06</v>
      </c>
      <c r="AD88" s="96">
        <v>8101.06</v>
      </c>
      <c r="AE88" s="96">
        <v>8101.06</v>
      </c>
      <c r="AF88" s="96">
        <v>8101.06</v>
      </c>
      <c r="AG88" s="96">
        <v>8101.06</v>
      </c>
      <c r="AH88" s="96">
        <v>8101.06</v>
      </c>
      <c r="AI88" s="96">
        <v>8101.06</v>
      </c>
      <c r="AJ88" s="96">
        <v>8101.06</v>
      </c>
      <c r="AK88" s="96">
        <v>8101.06</v>
      </c>
      <c r="AL88" s="96">
        <v>8101.06</v>
      </c>
      <c r="AM88" s="96">
        <v>8101.06</v>
      </c>
      <c r="AN88" s="96">
        <v>8101.06</v>
      </c>
      <c r="AO88" s="96">
        <v>8101.06</v>
      </c>
      <c r="AP88" s="96">
        <v>0</v>
      </c>
      <c r="AQ88" s="96">
        <v>0</v>
      </c>
      <c r="AR88" s="96">
        <v>0</v>
      </c>
      <c r="AS88" s="96">
        <v>0</v>
      </c>
      <c r="AT88" s="96">
        <v>0</v>
      </c>
      <c r="AU88" s="96">
        <v>0</v>
      </c>
      <c r="AV88" s="96">
        <v>0</v>
      </c>
      <c r="AW88" s="96">
        <v>0</v>
      </c>
      <c r="AX88" s="96">
        <v>0</v>
      </c>
      <c r="AY88" s="96">
        <v>0</v>
      </c>
      <c r="AZ88" s="96">
        <v>0</v>
      </c>
      <c r="BA88" s="96">
        <v>0</v>
      </c>
      <c r="BB88" s="96">
        <v>0</v>
      </c>
      <c r="BC88" s="96">
        <v>0</v>
      </c>
      <c r="BD88" s="96">
        <v>0</v>
      </c>
      <c r="BE88" s="96">
        <v>0</v>
      </c>
      <c r="BF88" s="96">
        <v>0</v>
      </c>
      <c r="BG88" s="96">
        <v>0</v>
      </c>
      <c r="BH88" s="96">
        <v>0</v>
      </c>
      <c r="BI88" s="96">
        <v>0</v>
      </c>
      <c r="BJ88" s="96">
        <v>0</v>
      </c>
      <c r="BK88" s="96">
        <v>0</v>
      </c>
      <c r="BL88" s="96">
        <v>0</v>
      </c>
      <c r="BM88" s="96">
        <v>0</v>
      </c>
      <c r="BN88" s="96">
        <v>0</v>
      </c>
      <c r="BO88" s="96">
        <v>0</v>
      </c>
      <c r="BP88" s="96">
        <v>0</v>
      </c>
      <c r="BQ88" s="96">
        <v>0</v>
      </c>
      <c r="BR88" s="96">
        <v>0</v>
      </c>
      <c r="BS88" s="96">
        <v>0</v>
      </c>
      <c r="BT88" s="96">
        <v>0</v>
      </c>
      <c r="BU88" s="96">
        <v>0</v>
      </c>
      <c r="BV88" s="96">
        <v>0</v>
      </c>
      <c r="BW88" s="96">
        <v>0</v>
      </c>
      <c r="BX88" s="96">
        <v>0</v>
      </c>
      <c r="BY88" s="96">
        <v>0</v>
      </c>
      <c r="BZ88" s="96">
        <v>0</v>
      </c>
      <c r="CA88" s="96">
        <v>0</v>
      </c>
      <c r="CB88" s="96">
        <v>0</v>
      </c>
      <c r="CC88" s="96">
        <v>0</v>
      </c>
      <c r="CD88" s="96">
        <v>0</v>
      </c>
      <c r="CE88" s="96">
        <v>0</v>
      </c>
      <c r="CF88" s="96">
        <v>0</v>
      </c>
      <c r="CG88" s="96">
        <v>0</v>
      </c>
      <c r="CH88" s="96">
        <v>0</v>
      </c>
      <c r="CI88" s="96">
        <v>0</v>
      </c>
      <c r="CJ88" s="96">
        <v>0</v>
      </c>
      <c r="CK88" s="96">
        <v>0</v>
      </c>
      <c r="CL88" s="96">
        <v>0</v>
      </c>
      <c r="CM88" s="96">
        <v>0</v>
      </c>
      <c r="CN88" s="96">
        <v>0</v>
      </c>
      <c r="CO88" s="96">
        <v>0</v>
      </c>
      <c r="CP88" s="96">
        <v>0</v>
      </c>
      <c r="CQ88" s="96">
        <v>0</v>
      </c>
      <c r="CR88" s="96">
        <v>0</v>
      </c>
      <c r="CS88" s="96">
        <v>0</v>
      </c>
      <c r="CT88" s="96">
        <v>0</v>
      </c>
      <c r="CU88" s="96">
        <v>0</v>
      </c>
      <c r="CV88" s="96">
        <v>0</v>
      </c>
      <c r="CW88" s="96">
        <v>0</v>
      </c>
      <c r="CX88" s="96">
        <v>0</v>
      </c>
      <c r="CY88" s="96">
        <v>0</v>
      </c>
      <c r="CZ88" s="96">
        <v>0</v>
      </c>
      <c r="DA88" s="96">
        <v>0</v>
      </c>
      <c r="DB88" s="96">
        <v>0</v>
      </c>
      <c r="DC88" s="96">
        <v>0</v>
      </c>
      <c r="DD88" s="96">
        <v>0</v>
      </c>
      <c r="DE88" s="96">
        <v>0</v>
      </c>
      <c r="DF88" s="96">
        <v>0</v>
      </c>
      <c r="DG88" s="96">
        <v>0</v>
      </c>
      <c r="DH88" s="96">
        <v>0</v>
      </c>
      <c r="DI88" s="96">
        <v>0</v>
      </c>
      <c r="DJ88" s="96">
        <v>0</v>
      </c>
      <c r="DK88" s="96">
        <v>0</v>
      </c>
      <c r="DL88" s="96">
        <v>0</v>
      </c>
      <c r="DM88" s="96">
        <v>0</v>
      </c>
      <c r="DN88" s="96">
        <v>0</v>
      </c>
      <c r="DO88" s="96">
        <v>0</v>
      </c>
      <c r="DP88" s="96">
        <v>0</v>
      </c>
      <c r="DQ88" s="96">
        <v>0</v>
      </c>
      <c r="DR88" s="96">
        <v>0</v>
      </c>
      <c r="DS88" s="96">
        <v>0</v>
      </c>
      <c r="DT88" s="96">
        <v>0</v>
      </c>
      <c r="DU88" s="96">
        <v>0</v>
      </c>
      <c r="DV88" s="96">
        <v>0</v>
      </c>
      <c r="DW88" s="96">
        <v>0</v>
      </c>
      <c r="DX88" s="96">
        <v>0</v>
      </c>
      <c r="DY88" s="96">
        <v>0</v>
      </c>
      <c r="DZ88" s="96">
        <v>0</v>
      </c>
      <c r="EA88" s="96">
        <v>0</v>
      </c>
      <c r="EB88" s="96">
        <v>0</v>
      </c>
      <c r="EC88" s="96">
        <v>0</v>
      </c>
      <c r="ED88" s="96">
        <v>0</v>
      </c>
      <c r="EE88" s="96">
        <v>0</v>
      </c>
      <c r="EF88" s="96">
        <v>0</v>
      </c>
      <c r="EG88" s="96">
        <v>0</v>
      </c>
      <c r="EH88" s="96">
        <v>0</v>
      </c>
      <c r="EI88" s="96">
        <v>0</v>
      </c>
      <c r="EJ88" s="96">
        <v>0</v>
      </c>
      <c r="EK88" s="96">
        <v>0</v>
      </c>
      <c r="EL88" s="96">
        <v>0</v>
      </c>
      <c r="EM88" s="96">
        <v>0</v>
      </c>
      <c r="EN88" s="96">
        <v>0</v>
      </c>
      <c r="EO88" s="96">
        <v>0</v>
      </c>
      <c r="EP88" s="96">
        <v>0</v>
      </c>
      <c r="EQ88" s="96">
        <v>0</v>
      </c>
      <c r="ER88" s="96">
        <v>0</v>
      </c>
      <c r="ES88" s="96">
        <v>0</v>
      </c>
      <c r="ET88" s="96">
        <v>0</v>
      </c>
      <c r="EU88" s="96">
        <v>0</v>
      </c>
      <c r="EV88" s="96">
        <v>0</v>
      </c>
      <c r="EW88" s="96">
        <v>0</v>
      </c>
      <c r="EX88" s="96">
        <v>0</v>
      </c>
      <c r="EY88" s="96">
        <v>0</v>
      </c>
      <c r="EZ88" s="96">
        <v>0</v>
      </c>
      <c r="FA88" s="96">
        <v>0</v>
      </c>
      <c r="FB88" s="96">
        <v>0</v>
      </c>
      <c r="FC88" s="96">
        <v>0</v>
      </c>
      <c r="FD88" s="96">
        <v>0</v>
      </c>
      <c r="FE88" s="96">
        <v>0</v>
      </c>
      <c r="FF88" s="96">
        <v>0</v>
      </c>
      <c r="FG88" s="96">
        <v>0</v>
      </c>
      <c r="FH88" s="96">
        <v>0</v>
      </c>
      <c r="FI88" s="96">
        <v>0</v>
      </c>
      <c r="FJ88" s="96">
        <v>0</v>
      </c>
      <c r="FK88" s="96">
        <v>0</v>
      </c>
      <c r="FL88" s="96">
        <v>0</v>
      </c>
      <c r="FM88" s="96">
        <v>0</v>
      </c>
      <c r="FN88" s="96">
        <v>0</v>
      </c>
      <c r="FO88" s="96">
        <v>0</v>
      </c>
      <c r="FP88" s="96">
        <v>0</v>
      </c>
      <c r="FQ88" s="96">
        <v>0</v>
      </c>
      <c r="FR88" s="96">
        <v>0</v>
      </c>
      <c r="FS88" s="96">
        <v>0</v>
      </c>
      <c r="FT88" s="96">
        <v>0</v>
      </c>
      <c r="FU88" s="96">
        <v>0</v>
      </c>
      <c r="FV88" s="96">
        <v>0</v>
      </c>
      <c r="FW88" s="96">
        <v>0</v>
      </c>
      <c r="FX88" s="96">
        <v>0</v>
      </c>
      <c r="FY88" s="96">
        <v>0</v>
      </c>
      <c r="FZ88" s="96">
        <v>0</v>
      </c>
      <c r="GA88" s="96">
        <v>0</v>
      </c>
      <c r="GB88" s="96">
        <v>0</v>
      </c>
      <c r="GC88" s="96">
        <v>0</v>
      </c>
      <c r="GD88" s="96">
        <v>0</v>
      </c>
      <c r="GE88" s="96">
        <v>0</v>
      </c>
      <c r="GF88" s="96">
        <v>0</v>
      </c>
      <c r="GG88" s="96">
        <v>0</v>
      </c>
      <c r="GH88" s="96">
        <v>0</v>
      </c>
      <c r="GI88" s="87">
        <v>135622</v>
      </c>
      <c r="GJ88" s="81"/>
      <c r="GK88" s="81"/>
    </row>
    <row r="89" spans="1:193">
      <c r="A89" s="87">
        <v>135614</v>
      </c>
      <c r="B89" s="87">
        <f>_xlfn.XLOOKUP(A89,[9]Planilha1!$L:$L,[9]Planilha1!$B:$B,,0)</f>
        <v>6407</v>
      </c>
      <c r="C89" s="87" t="s">
        <v>164</v>
      </c>
      <c r="D89" s="87" t="s">
        <v>165</v>
      </c>
      <c r="E89" s="91">
        <v>0</v>
      </c>
      <c r="F89" s="87" t="s">
        <v>159</v>
      </c>
      <c r="G89" s="87" t="s">
        <v>160</v>
      </c>
      <c r="H89" s="95" t="str">
        <f>VLOOKUP(B89,Elegibilidade!A:I,9,0)</f>
        <v>Elegível</v>
      </c>
      <c r="I89" s="92">
        <v>22</v>
      </c>
      <c r="J89" s="88">
        <v>0</v>
      </c>
      <c r="K89" s="88">
        <f t="shared" si="14"/>
        <v>178223.31999999998</v>
      </c>
      <c r="L89" s="88">
        <f t="shared" si="10"/>
        <v>178223.31999999998</v>
      </c>
      <c r="M89" s="87" t="s">
        <v>162</v>
      </c>
      <c r="N89" s="88">
        <f>VLOOKUP(M89,Base!A:B,2,0)*L89</f>
        <v>178223.31999999998</v>
      </c>
      <c r="O89" s="88">
        <f t="shared" si="11"/>
        <v>160168.28125912757</v>
      </c>
      <c r="P89" s="88">
        <f>Vendas!$J$1</f>
        <v>880.37366341237282</v>
      </c>
      <c r="Q89" s="137">
        <f>VLOOKUP(A89,[10]FluxoFuturo!$A:$Q,17,0)</f>
        <v>360</v>
      </c>
      <c r="R89" s="88">
        <f t="shared" si="12"/>
        <v>316934.51882845419</v>
      </c>
      <c r="S89" s="93">
        <f t="shared" si="13"/>
        <v>0.50536710816855257</v>
      </c>
      <c r="T89" s="96">
        <v>8101.06</v>
      </c>
      <c r="U89" s="96">
        <v>8101.06</v>
      </c>
      <c r="V89" s="96">
        <v>8101.06</v>
      </c>
      <c r="W89" s="96">
        <v>8101.06</v>
      </c>
      <c r="X89" s="96">
        <v>8101.06</v>
      </c>
      <c r="Y89" s="96">
        <v>8101.06</v>
      </c>
      <c r="Z89" s="96">
        <v>8101.06</v>
      </c>
      <c r="AA89" s="96">
        <v>8101.06</v>
      </c>
      <c r="AB89" s="96">
        <v>8101.06</v>
      </c>
      <c r="AC89" s="96">
        <v>8101.06</v>
      </c>
      <c r="AD89" s="96">
        <v>8101.06</v>
      </c>
      <c r="AE89" s="96">
        <v>8101.06</v>
      </c>
      <c r="AF89" s="96">
        <v>8101.06</v>
      </c>
      <c r="AG89" s="96">
        <v>8101.06</v>
      </c>
      <c r="AH89" s="96">
        <v>8101.06</v>
      </c>
      <c r="AI89" s="96">
        <v>8101.06</v>
      </c>
      <c r="AJ89" s="96">
        <v>8101.06</v>
      </c>
      <c r="AK89" s="96">
        <v>8101.06</v>
      </c>
      <c r="AL89" s="96">
        <v>8101.06</v>
      </c>
      <c r="AM89" s="96">
        <v>8101.06</v>
      </c>
      <c r="AN89" s="96">
        <v>8101.06</v>
      </c>
      <c r="AO89" s="96">
        <v>8101.06</v>
      </c>
      <c r="AP89" s="96">
        <v>0</v>
      </c>
      <c r="AQ89" s="96">
        <v>0</v>
      </c>
      <c r="AR89" s="96">
        <v>0</v>
      </c>
      <c r="AS89" s="96">
        <v>0</v>
      </c>
      <c r="AT89" s="96">
        <v>0</v>
      </c>
      <c r="AU89" s="96">
        <v>0</v>
      </c>
      <c r="AV89" s="96">
        <v>0</v>
      </c>
      <c r="AW89" s="96">
        <v>0</v>
      </c>
      <c r="AX89" s="96">
        <v>0</v>
      </c>
      <c r="AY89" s="96">
        <v>0</v>
      </c>
      <c r="AZ89" s="96">
        <v>0</v>
      </c>
      <c r="BA89" s="96">
        <v>0</v>
      </c>
      <c r="BB89" s="96">
        <v>0</v>
      </c>
      <c r="BC89" s="96">
        <v>0</v>
      </c>
      <c r="BD89" s="96">
        <v>0</v>
      </c>
      <c r="BE89" s="96">
        <v>0</v>
      </c>
      <c r="BF89" s="96">
        <v>0</v>
      </c>
      <c r="BG89" s="96">
        <v>0</v>
      </c>
      <c r="BH89" s="96">
        <v>0</v>
      </c>
      <c r="BI89" s="96">
        <v>0</v>
      </c>
      <c r="BJ89" s="96">
        <v>0</v>
      </c>
      <c r="BK89" s="96">
        <v>0</v>
      </c>
      <c r="BL89" s="96">
        <v>0</v>
      </c>
      <c r="BM89" s="96">
        <v>0</v>
      </c>
      <c r="BN89" s="96">
        <v>0</v>
      </c>
      <c r="BO89" s="96">
        <v>0</v>
      </c>
      <c r="BP89" s="96">
        <v>0</v>
      </c>
      <c r="BQ89" s="96">
        <v>0</v>
      </c>
      <c r="BR89" s="96">
        <v>0</v>
      </c>
      <c r="BS89" s="96">
        <v>0</v>
      </c>
      <c r="BT89" s="96">
        <v>0</v>
      </c>
      <c r="BU89" s="96">
        <v>0</v>
      </c>
      <c r="BV89" s="96">
        <v>0</v>
      </c>
      <c r="BW89" s="96">
        <v>0</v>
      </c>
      <c r="BX89" s="96">
        <v>0</v>
      </c>
      <c r="BY89" s="96">
        <v>0</v>
      </c>
      <c r="BZ89" s="96">
        <v>0</v>
      </c>
      <c r="CA89" s="96">
        <v>0</v>
      </c>
      <c r="CB89" s="96">
        <v>0</v>
      </c>
      <c r="CC89" s="96">
        <v>0</v>
      </c>
      <c r="CD89" s="96">
        <v>0</v>
      </c>
      <c r="CE89" s="96">
        <v>0</v>
      </c>
      <c r="CF89" s="96">
        <v>0</v>
      </c>
      <c r="CG89" s="96">
        <v>0</v>
      </c>
      <c r="CH89" s="96">
        <v>0</v>
      </c>
      <c r="CI89" s="96">
        <v>0</v>
      </c>
      <c r="CJ89" s="96">
        <v>0</v>
      </c>
      <c r="CK89" s="96">
        <v>0</v>
      </c>
      <c r="CL89" s="96">
        <v>0</v>
      </c>
      <c r="CM89" s="96">
        <v>0</v>
      </c>
      <c r="CN89" s="96">
        <v>0</v>
      </c>
      <c r="CO89" s="96">
        <v>0</v>
      </c>
      <c r="CP89" s="96">
        <v>0</v>
      </c>
      <c r="CQ89" s="96">
        <v>0</v>
      </c>
      <c r="CR89" s="96">
        <v>0</v>
      </c>
      <c r="CS89" s="96">
        <v>0</v>
      </c>
      <c r="CT89" s="96">
        <v>0</v>
      </c>
      <c r="CU89" s="96">
        <v>0</v>
      </c>
      <c r="CV89" s="96">
        <v>0</v>
      </c>
      <c r="CW89" s="96">
        <v>0</v>
      </c>
      <c r="CX89" s="96">
        <v>0</v>
      </c>
      <c r="CY89" s="96">
        <v>0</v>
      </c>
      <c r="CZ89" s="96">
        <v>0</v>
      </c>
      <c r="DA89" s="96">
        <v>0</v>
      </c>
      <c r="DB89" s="96">
        <v>0</v>
      </c>
      <c r="DC89" s="96">
        <v>0</v>
      </c>
      <c r="DD89" s="96">
        <v>0</v>
      </c>
      <c r="DE89" s="96">
        <v>0</v>
      </c>
      <c r="DF89" s="96">
        <v>0</v>
      </c>
      <c r="DG89" s="96">
        <v>0</v>
      </c>
      <c r="DH89" s="96">
        <v>0</v>
      </c>
      <c r="DI89" s="96">
        <v>0</v>
      </c>
      <c r="DJ89" s="96">
        <v>0</v>
      </c>
      <c r="DK89" s="96">
        <v>0</v>
      </c>
      <c r="DL89" s="96">
        <v>0</v>
      </c>
      <c r="DM89" s="96">
        <v>0</v>
      </c>
      <c r="DN89" s="96">
        <v>0</v>
      </c>
      <c r="DO89" s="96">
        <v>0</v>
      </c>
      <c r="DP89" s="96">
        <v>0</v>
      </c>
      <c r="DQ89" s="96">
        <v>0</v>
      </c>
      <c r="DR89" s="96">
        <v>0</v>
      </c>
      <c r="DS89" s="96">
        <v>0</v>
      </c>
      <c r="DT89" s="96">
        <v>0</v>
      </c>
      <c r="DU89" s="96">
        <v>0</v>
      </c>
      <c r="DV89" s="96">
        <v>0</v>
      </c>
      <c r="DW89" s="96">
        <v>0</v>
      </c>
      <c r="DX89" s="96">
        <v>0</v>
      </c>
      <c r="DY89" s="96">
        <v>0</v>
      </c>
      <c r="DZ89" s="96">
        <v>0</v>
      </c>
      <c r="EA89" s="96">
        <v>0</v>
      </c>
      <c r="EB89" s="96">
        <v>0</v>
      </c>
      <c r="EC89" s="96">
        <v>0</v>
      </c>
      <c r="ED89" s="96">
        <v>0</v>
      </c>
      <c r="EE89" s="96">
        <v>0</v>
      </c>
      <c r="EF89" s="96">
        <v>0</v>
      </c>
      <c r="EG89" s="96">
        <v>0</v>
      </c>
      <c r="EH89" s="96">
        <v>0</v>
      </c>
      <c r="EI89" s="96">
        <v>0</v>
      </c>
      <c r="EJ89" s="96">
        <v>0</v>
      </c>
      <c r="EK89" s="96">
        <v>0</v>
      </c>
      <c r="EL89" s="96">
        <v>0</v>
      </c>
      <c r="EM89" s="96">
        <v>0</v>
      </c>
      <c r="EN89" s="96">
        <v>0</v>
      </c>
      <c r="EO89" s="96">
        <v>0</v>
      </c>
      <c r="EP89" s="96">
        <v>0</v>
      </c>
      <c r="EQ89" s="96">
        <v>0</v>
      </c>
      <c r="ER89" s="96">
        <v>0</v>
      </c>
      <c r="ES89" s="96">
        <v>0</v>
      </c>
      <c r="ET89" s="96">
        <v>0</v>
      </c>
      <c r="EU89" s="96">
        <v>0</v>
      </c>
      <c r="EV89" s="96">
        <v>0</v>
      </c>
      <c r="EW89" s="96">
        <v>0</v>
      </c>
      <c r="EX89" s="96">
        <v>0</v>
      </c>
      <c r="EY89" s="96">
        <v>0</v>
      </c>
      <c r="EZ89" s="96">
        <v>0</v>
      </c>
      <c r="FA89" s="96">
        <v>0</v>
      </c>
      <c r="FB89" s="96">
        <v>0</v>
      </c>
      <c r="FC89" s="96">
        <v>0</v>
      </c>
      <c r="FD89" s="96">
        <v>0</v>
      </c>
      <c r="FE89" s="96">
        <v>0</v>
      </c>
      <c r="FF89" s="96">
        <v>0</v>
      </c>
      <c r="FG89" s="96">
        <v>0</v>
      </c>
      <c r="FH89" s="96">
        <v>0</v>
      </c>
      <c r="FI89" s="96">
        <v>0</v>
      </c>
      <c r="FJ89" s="96">
        <v>0</v>
      </c>
      <c r="FK89" s="96">
        <v>0</v>
      </c>
      <c r="FL89" s="96">
        <v>0</v>
      </c>
      <c r="FM89" s="96">
        <v>0</v>
      </c>
      <c r="FN89" s="96">
        <v>0</v>
      </c>
      <c r="FO89" s="96">
        <v>0</v>
      </c>
      <c r="FP89" s="96">
        <v>0</v>
      </c>
      <c r="FQ89" s="96">
        <v>0</v>
      </c>
      <c r="FR89" s="96">
        <v>0</v>
      </c>
      <c r="FS89" s="96">
        <v>0</v>
      </c>
      <c r="FT89" s="96">
        <v>0</v>
      </c>
      <c r="FU89" s="96">
        <v>0</v>
      </c>
      <c r="FV89" s="96">
        <v>0</v>
      </c>
      <c r="FW89" s="96">
        <v>0</v>
      </c>
      <c r="FX89" s="96">
        <v>0</v>
      </c>
      <c r="FY89" s="96">
        <v>0</v>
      </c>
      <c r="FZ89" s="96">
        <v>0</v>
      </c>
      <c r="GA89" s="96">
        <v>0</v>
      </c>
      <c r="GB89" s="96">
        <v>0</v>
      </c>
      <c r="GC89" s="96">
        <v>0</v>
      </c>
      <c r="GD89" s="96">
        <v>0</v>
      </c>
      <c r="GE89" s="96">
        <v>0</v>
      </c>
      <c r="GF89" s="96">
        <v>0</v>
      </c>
      <c r="GG89" s="96">
        <v>0</v>
      </c>
      <c r="GH89" s="96">
        <v>0</v>
      </c>
      <c r="GI89" s="87">
        <v>135614</v>
      </c>
      <c r="GJ89" s="81"/>
      <c r="GK89" s="81"/>
    </row>
    <row r="90" spans="1:193">
      <c r="A90" s="87">
        <v>135613</v>
      </c>
      <c r="B90" s="87">
        <f>_xlfn.XLOOKUP(A90,[9]Planilha1!$L:$L,[9]Planilha1!$B:$B,,0)</f>
        <v>6358</v>
      </c>
      <c r="C90" s="87" t="s">
        <v>157</v>
      </c>
      <c r="D90" s="87" t="s">
        <v>158</v>
      </c>
      <c r="E90" s="91">
        <v>0</v>
      </c>
      <c r="F90" s="87" t="s">
        <v>159</v>
      </c>
      <c r="G90" s="87" t="s">
        <v>160</v>
      </c>
      <c r="H90" s="95" t="str">
        <f>VLOOKUP(B90,Elegibilidade!A:I,9,0)</f>
        <v>Elegível</v>
      </c>
      <c r="I90" s="92">
        <v>21</v>
      </c>
      <c r="J90" s="88">
        <v>0</v>
      </c>
      <c r="K90" s="88">
        <f t="shared" si="14"/>
        <v>174253.38</v>
      </c>
      <c r="L90" s="88">
        <f t="shared" si="10"/>
        <v>174253.38</v>
      </c>
      <c r="M90" s="87" t="s">
        <v>162</v>
      </c>
      <c r="N90" s="88">
        <f>VLOOKUP(M90,Base!A:B,2,0)*L90</f>
        <v>174253.38</v>
      </c>
      <c r="O90" s="88">
        <f t="shared" si="11"/>
        <v>157316.61580047087</v>
      </c>
      <c r="P90" s="88">
        <f>Vendas!$J$1</f>
        <v>880.37366341237282</v>
      </c>
      <c r="Q90" s="137">
        <f>VLOOKUP(A90,[10]FluxoFuturo!$A:$Q,17,0)</f>
        <v>367.2</v>
      </c>
      <c r="R90" s="88">
        <f t="shared" si="12"/>
        <v>323273.2092050233</v>
      </c>
      <c r="S90" s="93">
        <f t="shared" si="13"/>
        <v>0.48663672497741378</v>
      </c>
      <c r="T90" s="96">
        <v>8297.7800000000007</v>
      </c>
      <c r="U90" s="96">
        <v>8297.7800000000007</v>
      </c>
      <c r="V90" s="96">
        <v>8297.7800000000007</v>
      </c>
      <c r="W90" s="96">
        <v>8297.7800000000007</v>
      </c>
      <c r="X90" s="96">
        <v>8297.7800000000007</v>
      </c>
      <c r="Y90" s="96">
        <v>8297.7800000000007</v>
      </c>
      <c r="Z90" s="96">
        <v>8297.7800000000007</v>
      </c>
      <c r="AA90" s="96">
        <v>8297.7800000000007</v>
      </c>
      <c r="AB90" s="96">
        <v>8297.7800000000007</v>
      </c>
      <c r="AC90" s="96">
        <v>8297.7800000000007</v>
      </c>
      <c r="AD90" s="96">
        <v>8297.7800000000007</v>
      </c>
      <c r="AE90" s="96">
        <v>8297.7800000000007</v>
      </c>
      <c r="AF90" s="96">
        <v>8297.7800000000007</v>
      </c>
      <c r="AG90" s="96">
        <v>8297.7800000000007</v>
      </c>
      <c r="AH90" s="96">
        <v>8297.7800000000007</v>
      </c>
      <c r="AI90" s="96">
        <v>8297.7800000000007</v>
      </c>
      <c r="AJ90" s="96">
        <v>8297.7800000000007</v>
      </c>
      <c r="AK90" s="96">
        <v>8297.7800000000007</v>
      </c>
      <c r="AL90" s="96">
        <v>8297.7800000000007</v>
      </c>
      <c r="AM90" s="96">
        <v>8297.7800000000007</v>
      </c>
      <c r="AN90" s="96">
        <v>8297.7800000000007</v>
      </c>
      <c r="AO90" s="96">
        <v>0</v>
      </c>
      <c r="AP90" s="96">
        <v>0</v>
      </c>
      <c r="AQ90" s="96">
        <v>0</v>
      </c>
      <c r="AR90" s="96">
        <v>0</v>
      </c>
      <c r="AS90" s="96">
        <v>0</v>
      </c>
      <c r="AT90" s="96">
        <v>0</v>
      </c>
      <c r="AU90" s="96">
        <v>0</v>
      </c>
      <c r="AV90" s="96">
        <v>0</v>
      </c>
      <c r="AW90" s="96">
        <v>0</v>
      </c>
      <c r="AX90" s="96">
        <v>0</v>
      </c>
      <c r="AY90" s="96">
        <v>0</v>
      </c>
      <c r="AZ90" s="96">
        <v>0</v>
      </c>
      <c r="BA90" s="96">
        <v>0</v>
      </c>
      <c r="BB90" s="96">
        <v>0</v>
      </c>
      <c r="BC90" s="96">
        <v>0</v>
      </c>
      <c r="BD90" s="96">
        <v>0</v>
      </c>
      <c r="BE90" s="96">
        <v>0</v>
      </c>
      <c r="BF90" s="96">
        <v>0</v>
      </c>
      <c r="BG90" s="96">
        <v>0</v>
      </c>
      <c r="BH90" s="96">
        <v>0</v>
      </c>
      <c r="BI90" s="96">
        <v>0</v>
      </c>
      <c r="BJ90" s="96">
        <v>0</v>
      </c>
      <c r="BK90" s="96">
        <v>0</v>
      </c>
      <c r="BL90" s="96">
        <v>0</v>
      </c>
      <c r="BM90" s="96">
        <v>0</v>
      </c>
      <c r="BN90" s="96">
        <v>0</v>
      </c>
      <c r="BO90" s="96">
        <v>0</v>
      </c>
      <c r="BP90" s="96">
        <v>0</v>
      </c>
      <c r="BQ90" s="96">
        <v>0</v>
      </c>
      <c r="BR90" s="96">
        <v>0</v>
      </c>
      <c r="BS90" s="96">
        <v>0</v>
      </c>
      <c r="BT90" s="96">
        <v>0</v>
      </c>
      <c r="BU90" s="96">
        <v>0</v>
      </c>
      <c r="BV90" s="96">
        <v>0</v>
      </c>
      <c r="BW90" s="96">
        <v>0</v>
      </c>
      <c r="BX90" s="96">
        <v>0</v>
      </c>
      <c r="BY90" s="96">
        <v>0</v>
      </c>
      <c r="BZ90" s="96">
        <v>0</v>
      </c>
      <c r="CA90" s="96">
        <v>0</v>
      </c>
      <c r="CB90" s="96">
        <v>0</v>
      </c>
      <c r="CC90" s="96">
        <v>0</v>
      </c>
      <c r="CD90" s="96">
        <v>0</v>
      </c>
      <c r="CE90" s="96">
        <v>0</v>
      </c>
      <c r="CF90" s="96">
        <v>0</v>
      </c>
      <c r="CG90" s="96">
        <v>0</v>
      </c>
      <c r="CH90" s="96">
        <v>0</v>
      </c>
      <c r="CI90" s="96">
        <v>0</v>
      </c>
      <c r="CJ90" s="96">
        <v>0</v>
      </c>
      <c r="CK90" s="96">
        <v>0</v>
      </c>
      <c r="CL90" s="96">
        <v>0</v>
      </c>
      <c r="CM90" s="96">
        <v>0</v>
      </c>
      <c r="CN90" s="96">
        <v>0</v>
      </c>
      <c r="CO90" s="96">
        <v>0</v>
      </c>
      <c r="CP90" s="96">
        <v>0</v>
      </c>
      <c r="CQ90" s="96">
        <v>0</v>
      </c>
      <c r="CR90" s="96">
        <v>0</v>
      </c>
      <c r="CS90" s="96">
        <v>0</v>
      </c>
      <c r="CT90" s="96">
        <v>0</v>
      </c>
      <c r="CU90" s="96">
        <v>0</v>
      </c>
      <c r="CV90" s="96">
        <v>0</v>
      </c>
      <c r="CW90" s="96">
        <v>0</v>
      </c>
      <c r="CX90" s="96">
        <v>0</v>
      </c>
      <c r="CY90" s="96">
        <v>0</v>
      </c>
      <c r="CZ90" s="96">
        <v>0</v>
      </c>
      <c r="DA90" s="96">
        <v>0</v>
      </c>
      <c r="DB90" s="96">
        <v>0</v>
      </c>
      <c r="DC90" s="96">
        <v>0</v>
      </c>
      <c r="DD90" s="96">
        <v>0</v>
      </c>
      <c r="DE90" s="96">
        <v>0</v>
      </c>
      <c r="DF90" s="96">
        <v>0</v>
      </c>
      <c r="DG90" s="96">
        <v>0</v>
      </c>
      <c r="DH90" s="96">
        <v>0</v>
      </c>
      <c r="DI90" s="96">
        <v>0</v>
      </c>
      <c r="DJ90" s="96">
        <v>0</v>
      </c>
      <c r="DK90" s="96">
        <v>0</v>
      </c>
      <c r="DL90" s="96">
        <v>0</v>
      </c>
      <c r="DM90" s="96">
        <v>0</v>
      </c>
      <c r="DN90" s="96">
        <v>0</v>
      </c>
      <c r="DO90" s="96">
        <v>0</v>
      </c>
      <c r="DP90" s="96">
        <v>0</v>
      </c>
      <c r="DQ90" s="96">
        <v>0</v>
      </c>
      <c r="DR90" s="96">
        <v>0</v>
      </c>
      <c r="DS90" s="96">
        <v>0</v>
      </c>
      <c r="DT90" s="96">
        <v>0</v>
      </c>
      <c r="DU90" s="96">
        <v>0</v>
      </c>
      <c r="DV90" s="96">
        <v>0</v>
      </c>
      <c r="DW90" s="96">
        <v>0</v>
      </c>
      <c r="DX90" s="96">
        <v>0</v>
      </c>
      <c r="DY90" s="96">
        <v>0</v>
      </c>
      <c r="DZ90" s="96">
        <v>0</v>
      </c>
      <c r="EA90" s="96">
        <v>0</v>
      </c>
      <c r="EB90" s="96">
        <v>0</v>
      </c>
      <c r="EC90" s="96">
        <v>0</v>
      </c>
      <c r="ED90" s="96">
        <v>0</v>
      </c>
      <c r="EE90" s="96">
        <v>0</v>
      </c>
      <c r="EF90" s="96">
        <v>0</v>
      </c>
      <c r="EG90" s="96">
        <v>0</v>
      </c>
      <c r="EH90" s="96">
        <v>0</v>
      </c>
      <c r="EI90" s="96">
        <v>0</v>
      </c>
      <c r="EJ90" s="96">
        <v>0</v>
      </c>
      <c r="EK90" s="96">
        <v>0</v>
      </c>
      <c r="EL90" s="96">
        <v>0</v>
      </c>
      <c r="EM90" s="96">
        <v>0</v>
      </c>
      <c r="EN90" s="96">
        <v>0</v>
      </c>
      <c r="EO90" s="96">
        <v>0</v>
      </c>
      <c r="EP90" s="96">
        <v>0</v>
      </c>
      <c r="EQ90" s="96">
        <v>0</v>
      </c>
      <c r="ER90" s="96">
        <v>0</v>
      </c>
      <c r="ES90" s="96">
        <v>0</v>
      </c>
      <c r="ET90" s="96">
        <v>0</v>
      </c>
      <c r="EU90" s="96">
        <v>0</v>
      </c>
      <c r="EV90" s="96">
        <v>0</v>
      </c>
      <c r="EW90" s="96">
        <v>0</v>
      </c>
      <c r="EX90" s="96">
        <v>0</v>
      </c>
      <c r="EY90" s="96">
        <v>0</v>
      </c>
      <c r="EZ90" s="96">
        <v>0</v>
      </c>
      <c r="FA90" s="96">
        <v>0</v>
      </c>
      <c r="FB90" s="96">
        <v>0</v>
      </c>
      <c r="FC90" s="96">
        <v>0</v>
      </c>
      <c r="FD90" s="96">
        <v>0</v>
      </c>
      <c r="FE90" s="96">
        <v>0</v>
      </c>
      <c r="FF90" s="96">
        <v>0</v>
      </c>
      <c r="FG90" s="96">
        <v>0</v>
      </c>
      <c r="FH90" s="96">
        <v>0</v>
      </c>
      <c r="FI90" s="96">
        <v>0</v>
      </c>
      <c r="FJ90" s="96">
        <v>0</v>
      </c>
      <c r="FK90" s="96">
        <v>0</v>
      </c>
      <c r="FL90" s="96">
        <v>0</v>
      </c>
      <c r="FM90" s="96">
        <v>0</v>
      </c>
      <c r="FN90" s="96">
        <v>0</v>
      </c>
      <c r="FO90" s="96">
        <v>0</v>
      </c>
      <c r="FP90" s="96">
        <v>0</v>
      </c>
      <c r="FQ90" s="96">
        <v>0</v>
      </c>
      <c r="FR90" s="96">
        <v>0</v>
      </c>
      <c r="FS90" s="96">
        <v>0</v>
      </c>
      <c r="FT90" s="96">
        <v>0</v>
      </c>
      <c r="FU90" s="96">
        <v>0</v>
      </c>
      <c r="FV90" s="96">
        <v>0</v>
      </c>
      <c r="FW90" s="96">
        <v>0</v>
      </c>
      <c r="FX90" s="96">
        <v>0</v>
      </c>
      <c r="FY90" s="96">
        <v>0</v>
      </c>
      <c r="FZ90" s="96">
        <v>0</v>
      </c>
      <c r="GA90" s="96">
        <v>0</v>
      </c>
      <c r="GB90" s="96">
        <v>0</v>
      </c>
      <c r="GC90" s="96">
        <v>0</v>
      </c>
      <c r="GD90" s="96">
        <v>0</v>
      </c>
      <c r="GE90" s="96">
        <v>0</v>
      </c>
      <c r="GF90" s="96">
        <v>0</v>
      </c>
      <c r="GG90" s="96">
        <v>0</v>
      </c>
      <c r="GH90" s="96">
        <v>0</v>
      </c>
      <c r="GI90" s="87">
        <v>135613</v>
      </c>
      <c r="GJ90" s="81"/>
      <c r="GK90" s="81"/>
    </row>
    <row r="91" spans="1:193">
      <c r="A91" s="87">
        <v>135637</v>
      </c>
      <c r="B91" s="87">
        <f>_xlfn.XLOOKUP(A91,[9]Planilha1!$L:$L,[9]Planilha1!$B:$B,,0)</f>
        <v>6454</v>
      </c>
      <c r="C91" s="87" t="s">
        <v>206</v>
      </c>
      <c r="D91" s="87" t="s">
        <v>207</v>
      </c>
      <c r="E91" s="91">
        <v>0</v>
      </c>
      <c r="F91" s="87" t="s">
        <v>159</v>
      </c>
      <c r="G91" s="87" t="s">
        <v>160</v>
      </c>
      <c r="H91" s="95" t="str">
        <f>VLOOKUP(B91,Elegibilidade!A:I,9,0)</f>
        <v>Elegível</v>
      </c>
      <c r="I91" s="92">
        <v>17</v>
      </c>
      <c r="J91" s="88">
        <v>0</v>
      </c>
      <c r="K91" s="88">
        <f t="shared" si="14"/>
        <v>171416.68999999997</v>
      </c>
      <c r="L91" s="88">
        <f t="shared" si="10"/>
        <v>171416.68999999997</v>
      </c>
      <c r="M91" s="87" t="s">
        <v>162</v>
      </c>
      <c r="N91" s="88">
        <f>VLOOKUP(M91,Base!A:B,2,0)*L91</f>
        <v>171416.68999999997</v>
      </c>
      <c r="O91" s="88">
        <f t="shared" si="11"/>
        <v>157617.44762236316</v>
      </c>
      <c r="P91" s="88">
        <f>Vendas!$J$1</f>
        <v>880.37366341237282</v>
      </c>
      <c r="Q91" s="137">
        <f>VLOOKUP(A91,[10]FluxoFuturo!$A:$Q,17,0)</f>
        <v>360</v>
      </c>
      <c r="R91" s="88">
        <f t="shared" si="12"/>
        <v>316934.51882845419</v>
      </c>
      <c r="S91" s="93">
        <f t="shared" si="13"/>
        <v>0.49731865183065177</v>
      </c>
      <c r="T91" s="96">
        <v>10083.33</v>
      </c>
      <c r="U91" s="96">
        <v>10083.33</v>
      </c>
      <c r="V91" s="96">
        <v>10083.33</v>
      </c>
      <c r="W91" s="96">
        <v>10083.33</v>
      </c>
      <c r="X91" s="96">
        <v>10083.33</v>
      </c>
      <c r="Y91" s="96">
        <v>10083.33</v>
      </c>
      <c r="Z91" s="96">
        <v>10083.33</v>
      </c>
      <c r="AA91" s="96">
        <v>10083.33</v>
      </c>
      <c r="AB91" s="96">
        <v>10083.33</v>
      </c>
      <c r="AC91" s="96">
        <v>10083.33</v>
      </c>
      <c r="AD91" s="96">
        <v>10083.33</v>
      </c>
      <c r="AE91" s="96">
        <v>10083.33</v>
      </c>
      <c r="AF91" s="96">
        <v>10083.33</v>
      </c>
      <c r="AG91" s="96">
        <v>10083.33</v>
      </c>
      <c r="AH91" s="96">
        <v>10083.33</v>
      </c>
      <c r="AI91" s="96">
        <v>10083.33</v>
      </c>
      <c r="AJ91" s="96">
        <v>10083.41</v>
      </c>
      <c r="AK91" s="96">
        <v>0</v>
      </c>
      <c r="AL91" s="96">
        <v>0</v>
      </c>
      <c r="AM91" s="96">
        <v>0</v>
      </c>
      <c r="AN91" s="96">
        <v>0</v>
      </c>
      <c r="AO91" s="96">
        <v>0</v>
      </c>
      <c r="AP91" s="96">
        <v>0</v>
      </c>
      <c r="AQ91" s="96">
        <v>0</v>
      </c>
      <c r="AR91" s="96">
        <v>0</v>
      </c>
      <c r="AS91" s="96">
        <v>0</v>
      </c>
      <c r="AT91" s="96">
        <v>0</v>
      </c>
      <c r="AU91" s="96">
        <v>0</v>
      </c>
      <c r="AV91" s="96">
        <v>0</v>
      </c>
      <c r="AW91" s="96">
        <v>0</v>
      </c>
      <c r="AX91" s="96">
        <v>0</v>
      </c>
      <c r="AY91" s="96">
        <v>0</v>
      </c>
      <c r="AZ91" s="96">
        <v>0</v>
      </c>
      <c r="BA91" s="96">
        <v>0</v>
      </c>
      <c r="BB91" s="96">
        <v>0</v>
      </c>
      <c r="BC91" s="96">
        <v>0</v>
      </c>
      <c r="BD91" s="96">
        <v>0</v>
      </c>
      <c r="BE91" s="96">
        <v>0</v>
      </c>
      <c r="BF91" s="96">
        <v>0</v>
      </c>
      <c r="BG91" s="96">
        <v>0</v>
      </c>
      <c r="BH91" s="96">
        <v>0</v>
      </c>
      <c r="BI91" s="96">
        <v>0</v>
      </c>
      <c r="BJ91" s="96">
        <v>0</v>
      </c>
      <c r="BK91" s="96">
        <v>0</v>
      </c>
      <c r="BL91" s="96">
        <v>0</v>
      </c>
      <c r="BM91" s="96">
        <v>0</v>
      </c>
      <c r="BN91" s="96">
        <v>0</v>
      </c>
      <c r="BO91" s="96">
        <v>0</v>
      </c>
      <c r="BP91" s="96">
        <v>0</v>
      </c>
      <c r="BQ91" s="96">
        <v>0</v>
      </c>
      <c r="BR91" s="96">
        <v>0</v>
      </c>
      <c r="BS91" s="96">
        <v>0</v>
      </c>
      <c r="BT91" s="96">
        <v>0</v>
      </c>
      <c r="BU91" s="96">
        <v>0</v>
      </c>
      <c r="BV91" s="96">
        <v>0</v>
      </c>
      <c r="BW91" s="96">
        <v>0</v>
      </c>
      <c r="BX91" s="96">
        <v>0</v>
      </c>
      <c r="BY91" s="96">
        <v>0</v>
      </c>
      <c r="BZ91" s="96">
        <v>0</v>
      </c>
      <c r="CA91" s="96">
        <v>0</v>
      </c>
      <c r="CB91" s="96">
        <v>0</v>
      </c>
      <c r="CC91" s="96">
        <v>0</v>
      </c>
      <c r="CD91" s="96">
        <v>0</v>
      </c>
      <c r="CE91" s="96">
        <v>0</v>
      </c>
      <c r="CF91" s="96">
        <v>0</v>
      </c>
      <c r="CG91" s="96">
        <v>0</v>
      </c>
      <c r="CH91" s="96">
        <v>0</v>
      </c>
      <c r="CI91" s="96">
        <v>0</v>
      </c>
      <c r="CJ91" s="96">
        <v>0</v>
      </c>
      <c r="CK91" s="96">
        <v>0</v>
      </c>
      <c r="CL91" s="96">
        <v>0</v>
      </c>
      <c r="CM91" s="96">
        <v>0</v>
      </c>
      <c r="CN91" s="96">
        <v>0</v>
      </c>
      <c r="CO91" s="96">
        <v>0</v>
      </c>
      <c r="CP91" s="96">
        <v>0</v>
      </c>
      <c r="CQ91" s="96">
        <v>0</v>
      </c>
      <c r="CR91" s="96">
        <v>0</v>
      </c>
      <c r="CS91" s="96">
        <v>0</v>
      </c>
      <c r="CT91" s="96">
        <v>0</v>
      </c>
      <c r="CU91" s="96">
        <v>0</v>
      </c>
      <c r="CV91" s="96">
        <v>0</v>
      </c>
      <c r="CW91" s="96">
        <v>0</v>
      </c>
      <c r="CX91" s="96">
        <v>0</v>
      </c>
      <c r="CY91" s="96">
        <v>0</v>
      </c>
      <c r="CZ91" s="96">
        <v>0</v>
      </c>
      <c r="DA91" s="96">
        <v>0</v>
      </c>
      <c r="DB91" s="96">
        <v>0</v>
      </c>
      <c r="DC91" s="96">
        <v>0</v>
      </c>
      <c r="DD91" s="96">
        <v>0</v>
      </c>
      <c r="DE91" s="96">
        <v>0</v>
      </c>
      <c r="DF91" s="96">
        <v>0</v>
      </c>
      <c r="DG91" s="96">
        <v>0</v>
      </c>
      <c r="DH91" s="96">
        <v>0</v>
      </c>
      <c r="DI91" s="96">
        <v>0</v>
      </c>
      <c r="DJ91" s="96">
        <v>0</v>
      </c>
      <c r="DK91" s="96">
        <v>0</v>
      </c>
      <c r="DL91" s="96">
        <v>0</v>
      </c>
      <c r="DM91" s="96">
        <v>0</v>
      </c>
      <c r="DN91" s="96">
        <v>0</v>
      </c>
      <c r="DO91" s="96">
        <v>0</v>
      </c>
      <c r="DP91" s="96">
        <v>0</v>
      </c>
      <c r="DQ91" s="96">
        <v>0</v>
      </c>
      <c r="DR91" s="96">
        <v>0</v>
      </c>
      <c r="DS91" s="96">
        <v>0</v>
      </c>
      <c r="DT91" s="96">
        <v>0</v>
      </c>
      <c r="DU91" s="96">
        <v>0</v>
      </c>
      <c r="DV91" s="96">
        <v>0</v>
      </c>
      <c r="DW91" s="96">
        <v>0</v>
      </c>
      <c r="DX91" s="96">
        <v>0</v>
      </c>
      <c r="DY91" s="96">
        <v>0</v>
      </c>
      <c r="DZ91" s="96">
        <v>0</v>
      </c>
      <c r="EA91" s="96">
        <v>0</v>
      </c>
      <c r="EB91" s="96">
        <v>0</v>
      </c>
      <c r="EC91" s="96">
        <v>0</v>
      </c>
      <c r="ED91" s="96">
        <v>0</v>
      </c>
      <c r="EE91" s="96">
        <v>0</v>
      </c>
      <c r="EF91" s="96">
        <v>0</v>
      </c>
      <c r="EG91" s="96">
        <v>0</v>
      </c>
      <c r="EH91" s="96">
        <v>0</v>
      </c>
      <c r="EI91" s="96">
        <v>0</v>
      </c>
      <c r="EJ91" s="96">
        <v>0</v>
      </c>
      <c r="EK91" s="96">
        <v>0</v>
      </c>
      <c r="EL91" s="96">
        <v>0</v>
      </c>
      <c r="EM91" s="96">
        <v>0</v>
      </c>
      <c r="EN91" s="96">
        <v>0</v>
      </c>
      <c r="EO91" s="96">
        <v>0</v>
      </c>
      <c r="EP91" s="96">
        <v>0</v>
      </c>
      <c r="EQ91" s="96">
        <v>0</v>
      </c>
      <c r="ER91" s="96">
        <v>0</v>
      </c>
      <c r="ES91" s="96">
        <v>0</v>
      </c>
      <c r="ET91" s="96">
        <v>0</v>
      </c>
      <c r="EU91" s="96">
        <v>0</v>
      </c>
      <c r="EV91" s="96">
        <v>0</v>
      </c>
      <c r="EW91" s="96">
        <v>0</v>
      </c>
      <c r="EX91" s="96">
        <v>0</v>
      </c>
      <c r="EY91" s="96">
        <v>0</v>
      </c>
      <c r="EZ91" s="96">
        <v>0</v>
      </c>
      <c r="FA91" s="96">
        <v>0</v>
      </c>
      <c r="FB91" s="96">
        <v>0</v>
      </c>
      <c r="FC91" s="96">
        <v>0</v>
      </c>
      <c r="FD91" s="96">
        <v>0</v>
      </c>
      <c r="FE91" s="96">
        <v>0</v>
      </c>
      <c r="FF91" s="96">
        <v>0</v>
      </c>
      <c r="FG91" s="96">
        <v>0</v>
      </c>
      <c r="FH91" s="96">
        <v>0</v>
      </c>
      <c r="FI91" s="96">
        <v>0</v>
      </c>
      <c r="FJ91" s="96">
        <v>0</v>
      </c>
      <c r="FK91" s="96">
        <v>0</v>
      </c>
      <c r="FL91" s="96">
        <v>0</v>
      </c>
      <c r="FM91" s="96">
        <v>0</v>
      </c>
      <c r="FN91" s="96">
        <v>0</v>
      </c>
      <c r="FO91" s="96">
        <v>0</v>
      </c>
      <c r="FP91" s="96">
        <v>0</v>
      </c>
      <c r="FQ91" s="96">
        <v>0</v>
      </c>
      <c r="FR91" s="96">
        <v>0</v>
      </c>
      <c r="FS91" s="96">
        <v>0</v>
      </c>
      <c r="FT91" s="96">
        <v>0</v>
      </c>
      <c r="FU91" s="96">
        <v>0</v>
      </c>
      <c r="FV91" s="96">
        <v>0</v>
      </c>
      <c r="FW91" s="96">
        <v>0</v>
      </c>
      <c r="FX91" s="96">
        <v>0</v>
      </c>
      <c r="FY91" s="96">
        <v>0</v>
      </c>
      <c r="FZ91" s="96">
        <v>0</v>
      </c>
      <c r="GA91" s="96">
        <v>0</v>
      </c>
      <c r="GB91" s="96">
        <v>0</v>
      </c>
      <c r="GC91" s="96">
        <v>0</v>
      </c>
      <c r="GD91" s="96">
        <v>0</v>
      </c>
      <c r="GE91" s="96">
        <v>0</v>
      </c>
      <c r="GF91" s="96">
        <v>0</v>
      </c>
      <c r="GG91" s="96">
        <v>0</v>
      </c>
      <c r="GH91" s="96">
        <v>0</v>
      </c>
      <c r="GI91" s="87">
        <v>135637</v>
      </c>
      <c r="GJ91" s="81"/>
      <c r="GK91" s="81"/>
    </row>
    <row r="92" spans="1:193">
      <c r="A92" s="87">
        <v>135657</v>
      </c>
      <c r="B92" s="87">
        <f>_xlfn.XLOOKUP(A92,[9]Planilha1!$L:$L,[9]Planilha1!$B:$B,,0)</f>
        <v>6405</v>
      </c>
      <c r="C92" s="87" t="s">
        <v>269</v>
      </c>
      <c r="D92" s="87" t="s">
        <v>270</v>
      </c>
      <c r="E92" s="91">
        <v>0</v>
      </c>
      <c r="F92" s="87" t="s">
        <v>159</v>
      </c>
      <c r="G92" s="87" t="s">
        <v>160</v>
      </c>
      <c r="H92" s="95" t="str">
        <f>VLOOKUP(B92,Elegibilidade!A:I,9,0)</f>
        <v>Elegível</v>
      </c>
      <c r="I92" s="92">
        <v>27</v>
      </c>
      <c r="J92" s="88">
        <v>0</v>
      </c>
      <c r="K92" s="88">
        <f t="shared" si="14"/>
        <v>163239.18999999994</v>
      </c>
      <c r="L92" s="88">
        <f t="shared" si="10"/>
        <v>163239.18999999994</v>
      </c>
      <c r="M92" s="87" t="s">
        <v>162</v>
      </c>
      <c r="N92" s="88">
        <f>VLOOKUP(M92,Base!A:B,2,0)*L92</f>
        <v>163239.18999999994</v>
      </c>
      <c r="O92" s="88">
        <f t="shared" si="11"/>
        <v>143409.44612727035</v>
      </c>
      <c r="P92" s="88">
        <f>Vendas!$J$1</f>
        <v>880.37366341237282</v>
      </c>
      <c r="Q92" s="137">
        <f>VLOOKUP(A92,[10]FluxoFuturo!$A:$Q,17,0)</f>
        <v>375.19</v>
      </c>
      <c r="R92" s="88">
        <f t="shared" si="12"/>
        <v>330307.39477568818</v>
      </c>
      <c r="S92" s="93">
        <f t="shared" si="13"/>
        <v>0.43416965043928168</v>
      </c>
      <c r="T92" s="96">
        <v>6045.9</v>
      </c>
      <c r="U92" s="96">
        <v>6045.9</v>
      </c>
      <c r="V92" s="96">
        <v>6045.9</v>
      </c>
      <c r="W92" s="96">
        <v>6045.9</v>
      </c>
      <c r="X92" s="96">
        <v>6045.9</v>
      </c>
      <c r="Y92" s="96">
        <v>6045.9</v>
      </c>
      <c r="Z92" s="96">
        <v>6045.9</v>
      </c>
      <c r="AA92" s="96">
        <v>6045.9</v>
      </c>
      <c r="AB92" s="96">
        <v>6045.9</v>
      </c>
      <c r="AC92" s="96">
        <v>6045.9</v>
      </c>
      <c r="AD92" s="96">
        <v>6045.9</v>
      </c>
      <c r="AE92" s="96">
        <v>6045.9</v>
      </c>
      <c r="AF92" s="96">
        <v>6045.9</v>
      </c>
      <c r="AG92" s="96">
        <v>6045.9</v>
      </c>
      <c r="AH92" s="96">
        <v>6045.9</v>
      </c>
      <c r="AI92" s="96">
        <v>6045.9</v>
      </c>
      <c r="AJ92" s="96">
        <v>6045.9</v>
      </c>
      <c r="AK92" s="96">
        <v>6045.9</v>
      </c>
      <c r="AL92" s="96">
        <v>6045.9</v>
      </c>
      <c r="AM92" s="96">
        <v>6045.9</v>
      </c>
      <c r="AN92" s="96">
        <v>6045.9</v>
      </c>
      <c r="AO92" s="96">
        <v>6045.9</v>
      </c>
      <c r="AP92" s="96">
        <v>6045.9</v>
      </c>
      <c r="AQ92" s="96">
        <v>6045.9</v>
      </c>
      <c r="AR92" s="96">
        <v>6045.9</v>
      </c>
      <c r="AS92" s="96">
        <v>6045.9</v>
      </c>
      <c r="AT92" s="96">
        <v>6045.79</v>
      </c>
      <c r="AU92" s="96">
        <v>0</v>
      </c>
      <c r="AV92" s="96">
        <v>0</v>
      </c>
      <c r="AW92" s="96">
        <v>0</v>
      </c>
      <c r="AX92" s="96">
        <v>0</v>
      </c>
      <c r="AY92" s="96">
        <v>0</v>
      </c>
      <c r="AZ92" s="96">
        <v>0</v>
      </c>
      <c r="BA92" s="96">
        <v>0</v>
      </c>
      <c r="BB92" s="96">
        <v>0</v>
      </c>
      <c r="BC92" s="96">
        <v>0</v>
      </c>
      <c r="BD92" s="96">
        <v>0</v>
      </c>
      <c r="BE92" s="96">
        <v>0</v>
      </c>
      <c r="BF92" s="96">
        <v>0</v>
      </c>
      <c r="BG92" s="96">
        <v>0</v>
      </c>
      <c r="BH92" s="96">
        <v>0</v>
      </c>
      <c r="BI92" s="96">
        <v>0</v>
      </c>
      <c r="BJ92" s="96">
        <v>0</v>
      </c>
      <c r="BK92" s="96">
        <v>0</v>
      </c>
      <c r="BL92" s="96">
        <v>0</v>
      </c>
      <c r="BM92" s="96">
        <v>0</v>
      </c>
      <c r="BN92" s="96">
        <v>0</v>
      </c>
      <c r="BO92" s="96">
        <v>0</v>
      </c>
      <c r="BP92" s="96">
        <v>0</v>
      </c>
      <c r="BQ92" s="96">
        <v>0</v>
      </c>
      <c r="BR92" s="96">
        <v>0</v>
      </c>
      <c r="BS92" s="96">
        <v>0</v>
      </c>
      <c r="BT92" s="96">
        <v>0</v>
      </c>
      <c r="BU92" s="96">
        <v>0</v>
      </c>
      <c r="BV92" s="96">
        <v>0</v>
      </c>
      <c r="BW92" s="96">
        <v>0</v>
      </c>
      <c r="BX92" s="96">
        <v>0</v>
      </c>
      <c r="BY92" s="96">
        <v>0</v>
      </c>
      <c r="BZ92" s="96">
        <v>0</v>
      </c>
      <c r="CA92" s="96">
        <v>0</v>
      </c>
      <c r="CB92" s="96">
        <v>0</v>
      </c>
      <c r="CC92" s="96">
        <v>0</v>
      </c>
      <c r="CD92" s="96">
        <v>0</v>
      </c>
      <c r="CE92" s="96">
        <v>0</v>
      </c>
      <c r="CF92" s="96">
        <v>0</v>
      </c>
      <c r="CG92" s="96">
        <v>0</v>
      </c>
      <c r="CH92" s="96">
        <v>0</v>
      </c>
      <c r="CI92" s="96">
        <v>0</v>
      </c>
      <c r="CJ92" s="96">
        <v>0</v>
      </c>
      <c r="CK92" s="96">
        <v>0</v>
      </c>
      <c r="CL92" s="96">
        <v>0</v>
      </c>
      <c r="CM92" s="96">
        <v>0</v>
      </c>
      <c r="CN92" s="96">
        <v>0</v>
      </c>
      <c r="CO92" s="96">
        <v>0</v>
      </c>
      <c r="CP92" s="96">
        <v>0</v>
      </c>
      <c r="CQ92" s="96">
        <v>0</v>
      </c>
      <c r="CR92" s="96">
        <v>0</v>
      </c>
      <c r="CS92" s="96">
        <v>0</v>
      </c>
      <c r="CT92" s="96">
        <v>0</v>
      </c>
      <c r="CU92" s="96">
        <v>0</v>
      </c>
      <c r="CV92" s="96">
        <v>0</v>
      </c>
      <c r="CW92" s="96">
        <v>0</v>
      </c>
      <c r="CX92" s="96">
        <v>0</v>
      </c>
      <c r="CY92" s="96">
        <v>0</v>
      </c>
      <c r="CZ92" s="96">
        <v>0</v>
      </c>
      <c r="DA92" s="96">
        <v>0</v>
      </c>
      <c r="DB92" s="96">
        <v>0</v>
      </c>
      <c r="DC92" s="96">
        <v>0</v>
      </c>
      <c r="DD92" s="96">
        <v>0</v>
      </c>
      <c r="DE92" s="96">
        <v>0</v>
      </c>
      <c r="DF92" s="96">
        <v>0</v>
      </c>
      <c r="DG92" s="96">
        <v>0</v>
      </c>
      <c r="DH92" s="96">
        <v>0</v>
      </c>
      <c r="DI92" s="96">
        <v>0</v>
      </c>
      <c r="DJ92" s="96">
        <v>0</v>
      </c>
      <c r="DK92" s="96">
        <v>0</v>
      </c>
      <c r="DL92" s="96">
        <v>0</v>
      </c>
      <c r="DM92" s="96">
        <v>0</v>
      </c>
      <c r="DN92" s="96">
        <v>0</v>
      </c>
      <c r="DO92" s="96">
        <v>0</v>
      </c>
      <c r="DP92" s="96">
        <v>0</v>
      </c>
      <c r="DQ92" s="96">
        <v>0</v>
      </c>
      <c r="DR92" s="96">
        <v>0</v>
      </c>
      <c r="DS92" s="96">
        <v>0</v>
      </c>
      <c r="DT92" s="96">
        <v>0</v>
      </c>
      <c r="DU92" s="96">
        <v>0</v>
      </c>
      <c r="DV92" s="96">
        <v>0</v>
      </c>
      <c r="DW92" s="96">
        <v>0</v>
      </c>
      <c r="DX92" s="96">
        <v>0</v>
      </c>
      <c r="DY92" s="96">
        <v>0</v>
      </c>
      <c r="DZ92" s="96">
        <v>0</v>
      </c>
      <c r="EA92" s="96">
        <v>0</v>
      </c>
      <c r="EB92" s="96">
        <v>0</v>
      </c>
      <c r="EC92" s="96">
        <v>0</v>
      </c>
      <c r="ED92" s="96">
        <v>0</v>
      </c>
      <c r="EE92" s="96">
        <v>0</v>
      </c>
      <c r="EF92" s="96">
        <v>0</v>
      </c>
      <c r="EG92" s="96">
        <v>0</v>
      </c>
      <c r="EH92" s="96">
        <v>0</v>
      </c>
      <c r="EI92" s="96">
        <v>0</v>
      </c>
      <c r="EJ92" s="96">
        <v>0</v>
      </c>
      <c r="EK92" s="96">
        <v>0</v>
      </c>
      <c r="EL92" s="96">
        <v>0</v>
      </c>
      <c r="EM92" s="96">
        <v>0</v>
      </c>
      <c r="EN92" s="96">
        <v>0</v>
      </c>
      <c r="EO92" s="96">
        <v>0</v>
      </c>
      <c r="EP92" s="96">
        <v>0</v>
      </c>
      <c r="EQ92" s="96">
        <v>0</v>
      </c>
      <c r="ER92" s="96">
        <v>0</v>
      </c>
      <c r="ES92" s="96">
        <v>0</v>
      </c>
      <c r="ET92" s="96">
        <v>0</v>
      </c>
      <c r="EU92" s="96">
        <v>0</v>
      </c>
      <c r="EV92" s="96">
        <v>0</v>
      </c>
      <c r="EW92" s="96">
        <v>0</v>
      </c>
      <c r="EX92" s="96">
        <v>0</v>
      </c>
      <c r="EY92" s="96">
        <v>0</v>
      </c>
      <c r="EZ92" s="96">
        <v>0</v>
      </c>
      <c r="FA92" s="96">
        <v>0</v>
      </c>
      <c r="FB92" s="96">
        <v>0</v>
      </c>
      <c r="FC92" s="96">
        <v>0</v>
      </c>
      <c r="FD92" s="96">
        <v>0</v>
      </c>
      <c r="FE92" s="96">
        <v>0</v>
      </c>
      <c r="FF92" s="96">
        <v>0</v>
      </c>
      <c r="FG92" s="96">
        <v>0</v>
      </c>
      <c r="FH92" s="96">
        <v>0</v>
      </c>
      <c r="FI92" s="96">
        <v>0</v>
      </c>
      <c r="FJ92" s="96">
        <v>0</v>
      </c>
      <c r="FK92" s="96">
        <v>0</v>
      </c>
      <c r="FL92" s="96">
        <v>0</v>
      </c>
      <c r="FM92" s="96">
        <v>0</v>
      </c>
      <c r="FN92" s="96">
        <v>0</v>
      </c>
      <c r="FO92" s="96">
        <v>0</v>
      </c>
      <c r="FP92" s="96">
        <v>0</v>
      </c>
      <c r="FQ92" s="96">
        <v>0</v>
      </c>
      <c r="FR92" s="96">
        <v>0</v>
      </c>
      <c r="FS92" s="96">
        <v>0</v>
      </c>
      <c r="FT92" s="96">
        <v>0</v>
      </c>
      <c r="FU92" s="96">
        <v>0</v>
      </c>
      <c r="FV92" s="96">
        <v>0</v>
      </c>
      <c r="FW92" s="96">
        <v>0</v>
      </c>
      <c r="FX92" s="96">
        <v>0</v>
      </c>
      <c r="FY92" s="96">
        <v>0</v>
      </c>
      <c r="FZ92" s="96">
        <v>0</v>
      </c>
      <c r="GA92" s="96">
        <v>0</v>
      </c>
      <c r="GB92" s="96">
        <v>0</v>
      </c>
      <c r="GC92" s="96">
        <v>0</v>
      </c>
      <c r="GD92" s="96">
        <v>0</v>
      </c>
      <c r="GE92" s="96">
        <v>0</v>
      </c>
      <c r="GF92" s="96">
        <v>0</v>
      </c>
      <c r="GG92" s="96">
        <v>0</v>
      </c>
      <c r="GH92" s="96">
        <v>0</v>
      </c>
      <c r="GI92" s="87">
        <v>135657</v>
      </c>
      <c r="GJ92" s="81"/>
      <c r="GK92" s="81"/>
    </row>
    <row r="93" spans="1:193">
      <c r="A93" s="87">
        <v>136056</v>
      </c>
      <c r="B93" s="87">
        <v>6503</v>
      </c>
      <c r="C93" s="87" t="s">
        <v>314</v>
      </c>
      <c r="D93" s="87" t="s">
        <v>315</v>
      </c>
      <c r="E93" s="91">
        <v>0</v>
      </c>
      <c r="F93" s="87" t="s">
        <v>159</v>
      </c>
      <c r="G93" s="87" t="s">
        <v>160</v>
      </c>
      <c r="H93" s="95" t="str">
        <f>VLOOKUP(B93,Elegibilidade!A:I,9,0)</f>
        <v>Inelegível</v>
      </c>
      <c r="I93" s="92">
        <v>11</v>
      </c>
      <c r="J93" s="88">
        <v>0</v>
      </c>
      <c r="K93" s="88">
        <f t="shared" si="14"/>
        <v>158400</v>
      </c>
      <c r="L93" s="88">
        <f t="shared" si="10"/>
        <v>158400</v>
      </c>
      <c r="M93" s="87" t="s">
        <v>162</v>
      </c>
      <c r="N93" s="88">
        <f>VLOOKUP(M93,Base!A:B,2,0)*L93</f>
        <v>158400</v>
      </c>
      <c r="O93" s="88">
        <f t="shared" si="11"/>
        <v>149740.68739311222</v>
      </c>
      <c r="P93" s="88">
        <f>Vendas!$J$1</f>
        <v>880.37366341237282</v>
      </c>
      <c r="Q93" s="137">
        <f>VLOOKUP(A93,[10]FluxoFuturo!$A:$Q,17,0)</f>
        <v>360</v>
      </c>
      <c r="R93" s="88">
        <f t="shared" si="12"/>
        <v>316934.51882845419</v>
      </c>
      <c r="S93" s="93">
        <f t="shared" si="13"/>
        <v>0.47246569400716409</v>
      </c>
      <c r="T93" s="96">
        <v>14400</v>
      </c>
      <c r="U93" s="96">
        <v>14400</v>
      </c>
      <c r="V93" s="96">
        <v>14400</v>
      </c>
      <c r="W93" s="96">
        <v>14400</v>
      </c>
      <c r="X93" s="96">
        <v>14400</v>
      </c>
      <c r="Y93" s="96">
        <v>14400</v>
      </c>
      <c r="Z93" s="96">
        <v>14400</v>
      </c>
      <c r="AA93" s="96">
        <v>14400</v>
      </c>
      <c r="AB93" s="96">
        <v>14400</v>
      </c>
      <c r="AC93" s="96">
        <v>14400</v>
      </c>
      <c r="AD93" s="96">
        <v>14400</v>
      </c>
      <c r="AE93" s="96">
        <v>0</v>
      </c>
      <c r="AF93" s="96">
        <v>0</v>
      </c>
      <c r="AG93" s="96">
        <v>0</v>
      </c>
      <c r="AH93" s="96">
        <v>0</v>
      </c>
      <c r="AI93" s="96">
        <v>0</v>
      </c>
      <c r="AJ93" s="96">
        <v>0</v>
      </c>
      <c r="AK93" s="96">
        <v>0</v>
      </c>
      <c r="AL93" s="96">
        <v>0</v>
      </c>
      <c r="AM93" s="96">
        <v>0</v>
      </c>
      <c r="AN93" s="96">
        <v>0</v>
      </c>
      <c r="AO93" s="96">
        <v>0</v>
      </c>
      <c r="AP93" s="96">
        <v>0</v>
      </c>
      <c r="AQ93" s="96">
        <v>0</v>
      </c>
      <c r="AR93" s="96">
        <v>0</v>
      </c>
      <c r="AS93" s="96">
        <v>0</v>
      </c>
      <c r="AT93" s="96">
        <v>0</v>
      </c>
      <c r="AU93" s="96">
        <v>0</v>
      </c>
      <c r="AV93" s="96">
        <v>0</v>
      </c>
      <c r="AW93" s="96">
        <v>0</v>
      </c>
      <c r="AX93" s="96">
        <v>0</v>
      </c>
      <c r="AY93" s="96">
        <v>0</v>
      </c>
      <c r="AZ93" s="96">
        <v>0</v>
      </c>
      <c r="BA93" s="96">
        <v>0</v>
      </c>
      <c r="BB93" s="96">
        <v>0</v>
      </c>
      <c r="BC93" s="96">
        <v>0</v>
      </c>
      <c r="BD93" s="96">
        <v>0</v>
      </c>
      <c r="BE93" s="96">
        <v>0</v>
      </c>
      <c r="BF93" s="96">
        <v>0</v>
      </c>
      <c r="BG93" s="96">
        <v>0</v>
      </c>
      <c r="BH93" s="96">
        <v>0</v>
      </c>
      <c r="BI93" s="96">
        <v>0</v>
      </c>
      <c r="BJ93" s="96">
        <v>0</v>
      </c>
      <c r="BK93" s="96">
        <v>0</v>
      </c>
      <c r="BL93" s="96">
        <v>0</v>
      </c>
      <c r="BM93" s="96">
        <v>0</v>
      </c>
      <c r="BN93" s="96">
        <v>0</v>
      </c>
      <c r="BO93" s="96">
        <v>0</v>
      </c>
      <c r="BP93" s="96">
        <v>0</v>
      </c>
      <c r="BQ93" s="96">
        <v>0</v>
      </c>
      <c r="BR93" s="96">
        <v>0</v>
      </c>
      <c r="BS93" s="96">
        <v>0</v>
      </c>
      <c r="BT93" s="96">
        <v>0</v>
      </c>
      <c r="BU93" s="96">
        <v>0</v>
      </c>
      <c r="BV93" s="96">
        <v>0</v>
      </c>
      <c r="BW93" s="96">
        <v>0</v>
      </c>
      <c r="BX93" s="96">
        <v>0</v>
      </c>
      <c r="BY93" s="96">
        <v>0</v>
      </c>
      <c r="BZ93" s="96">
        <v>0</v>
      </c>
      <c r="CA93" s="96">
        <v>0</v>
      </c>
      <c r="CB93" s="96">
        <v>0</v>
      </c>
      <c r="CC93" s="96">
        <v>0</v>
      </c>
      <c r="CD93" s="96">
        <v>0</v>
      </c>
      <c r="CE93" s="96">
        <v>0</v>
      </c>
      <c r="CF93" s="96">
        <v>0</v>
      </c>
      <c r="CG93" s="96">
        <v>0</v>
      </c>
      <c r="CH93" s="96">
        <v>0</v>
      </c>
      <c r="CI93" s="96">
        <v>0</v>
      </c>
      <c r="CJ93" s="96">
        <v>0</v>
      </c>
      <c r="CK93" s="96">
        <v>0</v>
      </c>
      <c r="CL93" s="96">
        <v>0</v>
      </c>
      <c r="CM93" s="96">
        <v>0</v>
      </c>
      <c r="CN93" s="96">
        <v>0</v>
      </c>
      <c r="CO93" s="96">
        <v>0</v>
      </c>
      <c r="CP93" s="96">
        <v>0</v>
      </c>
      <c r="CQ93" s="96">
        <v>0</v>
      </c>
      <c r="CR93" s="96">
        <v>0</v>
      </c>
      <c r="CS93" s="96">
        <v>0</v>
      </c>
      <c r="CT93" s="96">
        <v>0</v>
      </c>
      <c r="CU93" s="96">
        <v>0</v>
      </c>
      <c r="CV93" s="96">
        <v>0</v>
      </c>
      <c r="CW93" s="96">
        <v>0</v>
      </c>
      <c r="CX93" s="96">
        <v>0</v>
      </c>
      <c r="CY93" s="96">
        <v>0</v>
      </c>
      <c r="CZ93" s="96">
        <v>0</v>
      </c>
      <c r="DA93" s="96">
        <v>0</v>
      </c>
      <c r="DB93" s="96">
        <v>0</v>
      </c>
      <c r="DC93" s="96">
        <v>0</v>
      </c>
      <c r="DD93" s="96">
        <v>0</v>
      </c>
      <c r="DE93" s="96">
        <v>0</v>
      </c>
      <c r="DF93" s="96">
        <v>0</v>
      </c>
      <c r="DG93" s="96">
        <v>0</v>
      </c>
      <c r="DH93" s="96">
        <v>0</v>
      </c>
      <c r="DI93" s="96">
        <v>0</v>
      </c>
      <c r="DJ93" s="96">
        <v>0</v>
      </c>
      <c r="DK93" s="96">
        <v>0</v>
      </c>
      <c r="DL93" s="96">
        <v>0</v>
      </c>
      <c r="DM93" s="96">
        <v>0</v>
      </c>
      <c r="DN93" s="96">
        <v>0</v>
      </c>
      <c r="DO93" s="96">
        <v>0</v>
      </c>
      <c r="DP93" s="96">
        <v>0</v>
      </c>
      <c r="DQ93" s="96">
        <v>0</v>
      </c>
      <c r="DR93" s="96">
        <v>0</v>
      </c>
      <c r="DS93" s="96">
        <v>0</v>
      </c>
      <c r="DT93" s="96">
        <v>0</v>
      </c>
      <c r="DU93" s="96">
        <v>0</v>
      </c>
      <c r="DV93" s="96">
        <v>0</v>
      </c>
      <c r="DW93" s="96">
        <v>0</v>
      </c>
      <c r="DX93" s="96">
        <v>0</v>
      </c>
      <c r="DY93" s="96">
        <v>0</v>
      </c>
      <c r="DZ93" s="96">
        <v>0</v>
      </c>
      <c r="EA93" s="96">
        <v>0</v>
      </c>
      <c r="EB93" s="96">
        <v>0</v>
      </c>
      <c r="EC93" s="96">
        <v>0</v>
      </c>
      <c r="ED93" s="96">
        <v>0</v>
      </c>
      <c r="EE93" s="96">
        <v>0</v>
      </c>
      <c r="EF93" s="96">
        <v>0</v>
      </c>
      <c r="EG93" s="96">
        <v>0</v>
      </c>
      <c r="EH93" s="96">
        <v>0</v>
      </c>
      <c r="EI93" s="96">
        <v>0</v>
      </c>
      <c r="EJ93" s="96">
        <v>0</v>
      </c>
      <c r="EK93" s="96">
        <v>0</v>
      </c>
      <c r="EL93" s="96">
        <v>0</v>
      </c>
      <c r="EM93" s="96">
        <v>0</v>
      </c>
      <c r="EN93" s="96">
        <v>0</v>
      </c>
      <c r="EO93" s="96">
        <v>0</v>
      </c>
      <c r="EP93" s="96">
        <v>0</v>
      </c>
      <c r="EQ93" s="96">
        <v>0</v>
      </c>
      <c r="ER93" s="96">
        <v>0</v>
      </c>
      <c r="ES93" s="96">
        <v>0</v>
      </c>
      <c r="ET93" s="96">
        <v>0</v>
      </c>
      <c r="EU93" s="96">
        <v>0</v>
      </c>
      <c r="EV93" s="96">
        <v>0</v>
      </c>
      <c r="EW93" s="96">
        <v>0</v>
      </c>
      <c r="EX93" s="96">
        <v>0</v>
      </c>
      <c r="EY93" s="96">
        <v>0</v>
      </c>
      <c r="EZ93" s="96">
        <v>0</v>
      </c>
      <c r="FA93" s="96">
        <v>0</v>
      </c>
      <c r="FB93" s="96">
        <v>0</v>
      </c>
      <c r="FC93" s="96">
        <v>0</v>
      </c>
      <c r="FD93" s="96">
        <v>0</v>
      </c>
      <c r="FE93" s="96">
        <v>0</v>
      </c>
      <c r="FF93" s="96">
        <v>0</v>
      </c>
      <c r="FG93" s="96">
        <v>0</v>
      </c>
      <c r="FH93" s="96">
        <v>0</v>
      </c>
      <c r="FI93" s="96">
        <v>0</v>
      </c>
      <c r="FJ93" s="96">
        <v>0</v>
      </c>
      <c r="FK93" s="96">
        <v>0</v>
      </c>
      <c r="FL93" s="96">
        <v>0</v>
      </c>
      <c r="FM93" s="96">
        <v>0</v>
      </c>
      <c r="FN93" s="96">
        <v>0</v>
      </c>
      <c r="FO93" s="96">
        <v>0</v>
      </c>
      <c r="FP93" s="96">
        <v>0</v>
      </c>
      <c r="FQ93" s="96">
        <v>0</v>
      </c>
      <c r="FR93" s="96">
        <v>0</v>
      </c>
      <c r="FS93" s="96">
        <v>0</v>
      </c>
      <c r="FT93" s="96">
        <v>0</v>
      </c>
      <c r="FU93" s="96">
        <v>0</v>
      </c>
      <c r="FV93" s="96">
        <v>0</v>
      </c>
      <c r="FW93" s="96">
        <v>0</v>
      </c>
      <c r="FX93" s="96">
        <v>0</v>
      </c>
      <c r="FY93" s="96">
        <v>0</v>
      </c>
      <c r="FZ93" s="96">
        <v>0</v>
      </c>
      <c r="GA93" s="96">
        <v>0</v>
      </c>
      <c r="GB93" s="96">
        <v>0</v>
      </c>
      <c r="GC93" s="96">
        <v>0</v>
      </c>
      <c r="GD93" s="96">
        <v>0</v>
      </c>
      <c r="GE93" s="96">
        <v>0</v>
      </c>
      <c r="GF93" s="96">
        <v>0</v>
      </c>
      <c r="GG93" s="96">
        <v>0</v>
      </c>
      <c r="GH93" s="96">
        <v>0</v>
      </c>
      <c r="GI93" s="87">
        <v>136056</v>
      </c>
      <c r="GJ93" s="81"/>
      <c r="GK93" s="81"/>
    </row>
    <row r="94" spans="1:193">
      <c r="A94" s="87">
        <v>135701</v>
      </c>
      <c r="B94" s="87">
        <f>_xlfn.XLOOKUP(A94,[9]Planilha1!$L:$L,[9]Planilha1!$B:$B,,0)</f>
        <v>6493</v>
      </c>
      <c r="C94" s="87" t="s">
        <v>304</v>
      </c>
      <c r="D94" s="87" t="s">
        <v>305</v>
      </c>
      <c r="E94" s="91">
        <v>0</v>
      </c>
      <c r="F94" s="87" t="s">
        <v>159</v>
      </c>
      <c r="G94" s="87" t="s">
        <v>160</v>
      </c>
      <c r="H94" s="95" t="str">
        <f>VLOOKUP(B94,Elegibilidade!A:I,9,0)</f>
        <v>Elegível</v>
      </c>
      <c r="I94" s="92">
        <v>13</v>
      </c>
      <c r="J94" s="88">
        <v>0</v>
      </c>
      <c r="K94" s="88">
        <f t="shared" si="14"/>
        <v>151066.09</v>
      </c>
      <c r="L94" s="88">
        <f t="shared" si="10"/>
        <v>151066.09</v>
      </c>
      <c r="M94" s="87" t="s">
        <v>162</v>
      </c>
      <c r="N94" s="88">
        <f>VLOOKUP(M94,Base!A:B,2,0)*L94</f>
        <v>151066.09</v>
      </c>
      <c r="O94" s="88">
        <f t="shared" si="11"/>
        <v>141490.59994942643</v>
      </c>
      <c r="P94" s="88">
        <f>Vendas!$J$1</f>
        <v>880.37366341237282</v>
      </c>
      <c r="Q94" s="137">
        <f>VLOOKUP(A94,[10]FluxoFuturo!$A:$Q,17,0)</f>
        <v>390.45</v>
      </c>
      <c r="R94" s="88">
        <f t="shared" si="12"/>
        <v>343741.89687936095</v>
      </c>
      <c r="S94" s="93">
        <f t="shared" si="13"/>
        <v>0.41161872100532371</v>
      </c>
      <c r="T94" s="96">
        <v>11620.47</v>
      </c>
      <c r="U94" s="96">
        <v>11620.47</v>
      </c>
      <c r="V94" s="96">
        <v>11620.47</v>
      </c>
      <c r="W94" s="96">
        <v>11620.47</v>
      </c>
      <c r="X94" s="96">
        <v>11620.47</v>
      </c>
      <c r="Y94" s="96">
        <v>11620.47</v>
      </c>
      <c r="Z94" s="96">
        <v>11620.47</v>
      </c>
      <c r="AA94" s="96">
        <v>11620.47</v>
      </c>
      <c r="AB94" s="96">
        <v>11620.47</v>
      </c>
      <c r="AC94" s="96">
        <v>11620.47</v>
      </c>
      <c r="AD94" s="96">
        <v>11620.47</v>
      </c>
      <c r="AE94" s="96">
        <v>11620.47</v>
      </c>
      <c r="AF94" s="96">
        <v>11620.45</v>
      </c>
      <c r="AG94" s="96">
        <v>0</v>
      </c>
      <c r="AH94" s="96">
        <v>0</v>
      </c>
      <c r="AI94" s="96">
        <v>0</v>
      </c>
      <c r="AJ94" s="96">
        <v>0</v>
      </c>
      <c r="AK94" s="96">
        <v>0</v>
      </c>
      <c r="AL94" s="96">
        <v>0</v>
      </c>
      <c r="AM94" s="96">
        <v>0</v>
      </c>
      <c r="AN94" s="96">
        <v>0</v>
      </c>
      <c r="AO94" s="96">
        <v>0</v>
      </c>
      <c r="AP94" s="96">
        <v>0</v>
      </c>
      <c r="AQ94" s="96">
        <v>0</v>
      </c>
      <c r="AR94" s="96">
        <v>0</v>
      </c>
      <c r="AS94" s="96">
        <v>0</v>
      </c>
      <c r="AT94" s="96">
        <v>0</v>
      </c>
      <c r="AU94" s="96">
        <v>0</v>
      </c>
      <c r="AV94" s="96">
        <v>0</v>
      </c>
      <c r="AW94" s="96">
        <v>0</v>
      </c>
      <c r="AX94" s="96">
        <v>0</v>
      </c>
      <c r="AY94" s="96">
        <v>0</v>
      </c>
      <c r="AZ94" s="96">
        <v>0</v>
      </c>
      <c r="BA94" s="96">
        <v>0</v>
      </c>
      <c r="BB94" s="96">
        <v>0</v>
      </c>
      <c r="BC94" s="96">
        <v>0</v>
      </c>
      <c r="BD94" s="96">
        <v>0</v>
      </c>
      <c r="BE94" s="96">
        <v>0</v>
      </c>
      <c r="BF94" s="96">
        <v>0</v>
      </c>
      <c r="BG94" s="96">
        <v>0</v>
      </c>
      <c r="BH94" s="96">
        <v>0</v>
      </c>
      <c r="BI94" s="96">
        <v>0</v>
      </c>
      <c r="BJ94" s="96">
        <v>0</v>
      </c>
      <c r="BK94" s="96">
        <v>0</v>
      </c>
      <c r="BL94" s="96">
        <v>0</v>
      </c>
      <c r="BM94" s="96">
        <v>0</v>
      </c>
      <c r="BN94" s="96">
        <v>0</v>
      </c>
      <c r="BO94" s="96">
        <v>0</v>
      </c>
      <c r="BP94" s="96">
        <v>0</v>
      </c>
      <c r="BQ94" s="96">
        <v>0</v>
      </c>
      <c r="BR94" s="96">
        <v>0</v>
      </c>
      <c r="BS94" s="96">
        <v>0</v>
      </c>
      <c r="BT94" s="96">
        <v>0</v>
      </c>
      <c r="BU94" s="96">
        <v>0</v>
      </c>
      <c r="BV94" s="96">
        <v>0</v>
      </c>
      <c r="BW94" s="96">
        <v>0</v>
      </c>
      <c r="BX94" s="96">
        <v>0</v>
      </c>
      <c r="BY94" s="96">
        <v>0</v>
      </c>
      <c r="BZ94" s="96">
        <v>0</v>
      </c>
      <c r="CA94" s="96">
        <v>0</v>
      </c>
      <c r="CB94" s="96">
        <v>0</v>
      </c>
      <c r="CC94" s="96">
        <v>0</v>
      </c>
      <c r="CD94" s="96">
        <v>0</v>
      </c>
      <c r="CE94" s="96">
        <v>0</v>
      </c>
      <c r="CF94" s="96">
        <v>0</v>
      </c>
      <c r="CG94" s="96">
        <v>0</v>
      </c>
      <c r="CH94" s="96">
        <v>0</v>
      </c>
      <c r="CI94" s="96">
        <v>0</v>
      </c>
      <c r="CJ94" s="96">
        <v>0</v>
      </c>
      <c r="CK94" s="96">
        <v>0</v>
      </c>
      <c r="CL94" s="96">
        <v>0</v>
      </c>
      <c r="CM94" s="96">
        <v>0</v>
      </c>
      <c r="CN94" s="96">
        <v>0</v>
      </c>
      <c r="CO94" s="96">
        <v>0</v>
      </c>
      <c r="CP94" s="96">
        <v>0</v>
      </c>
      <c r="CQ94" s="96">
        <v>0</v>
      </c>
      <c r="CR94" s="96">
        <v>0</v>
      </c>
      <c r="CS94" s="96">
        <v>0</v>
      </c>
      <c r="CT94" s="96">
        <v>0</v>
      </c>
      <c r="CU94" s="96">
        <v>0</v>
      </c>
      <c r="CV94" s="96">
        <v>0</v>
      </c>
      <c r="CW94" s="96">
        <v>0</v>
      </c>
      <c r="CX94" s="96">
        <v>0</v>
      </c>
      <c r="CY94" s="96">
        <v>0</v>
      </c>
      <c r="CZ94" s="96">
        <v>0</v>
      </c>
      <c r="DA94" s="96">
        <v>0</v>
      </c>
      <c r="DB94" s="96">
        <v>0</v>
      </c>
      <c r="DC94" s="96">
        <v>0</v>
      </c>
      <c r="DD94" s="96">
        <v>0</v>
      </c>
      <c r="DE94" s="96">
        <v>0</v>
      </c>
      <c r="DF94" s="96">
        <v>0</v>
      </c>
      <c r="DG94" s="96">
        <v>0</v>
      </c>
      <c r="DH94" s="96">
        <v>0</v>
      </c>
      <c r="DI94" s="96">
        <v>0</v>
      </c>
      <c r="DJ94" s="96">
        <v>0</v>
      </c>
      <c r="DK94" s="96">
        <v>0</v>
      </c>
      <c r="DL94" s="96">
        <v>0</v>
      </c>
      <c r="DM94" s="96">
        <v>0</v>
      </c>
      <c r="DN94" s="96">
        <v>0</v>
      </c>
      <c r="DO94" s="96">
        <v>0</v>
      </c>
      <c r="DP94" s="96">
        <v>0</v>
      </c>
      <c r="DQ94" s="96">
        <v>0</v>
      </c>
      <c r="DR94" s="96">
        <v>0</v>
      </c>
      <c r="DS94" s="96">
        <v>0</v>
      </c>
      <c r="DT94" s="96">
        <v>0</v>
      </c>
      <c r="DU94" s="96">
        <v>0</v>
      </c>
      <c r="DV94" s="96">
        <v>0</v>
      </c>
      <c r="DW94" s="96">
        <v>0</v>
      </c>
      <c r="DX94" s="96">
        <v>0</v>
      </c>
      <c r="DY94" s="96">
        <v>0</v>
      </c>
      <c r="DZ94" s="96">
        <v>0</v>
      </c>
      <c r="EA94" s="96">
        <v>0</v>
      </c>
      <c r="EB94" s="96">
        <v>0</v>
      </c>
      <c r="EC94" s="96">
        <v>0</v>
      </c>
      <c r="ED94" s="96">
        <v>0</v>
      </c>
      <c r="EE94" s="96">
        <v>0</v>
      </c>
      <c r="EF94" s="96">
        <v>0</v>
      </c>
      <c r="EG94" s="96">
        <v>0</v>
      </c>
      <c r="EH94" s="96">
        <v>0</v>
      </c>
      <c r="EI94" s="96">
        <v>0</v>
      </c>
      <c r="EJ94" s="96">
        <v>0</v>
      </c>
      <c r="EK94" s="96">
        <v>0</v>
      </c>
      <c r="EL94" s="96">
        <v>0</v>
      </c>
      <c r="EM94" s="96">
        <v>0</v>
      </c>
      <c r="EN94" s="96">
        <v>0</v>
      </c>
      <c r="EO94" s="96">
        <v>0</v>
      </c>
      <c r="EP94" s="96">
        <v>0</v>
      </c>
      <c r="EQ94" s="96">
        <v>0</v>
      </c>
      <c r="ER94" s="96">
        <v>0</v>
      </c>
      <c r="ES94" s="96">
        <v>0</v>
      </c>
      <c r="ET94" s="96">
        <v>0</v>
      </c>
      <c r="EU94" s="96">
        <v>0</v>
      </c>
      <c r="EV94" s="96">
        <v>0</v>
      </c>
      <c r="EW94" s="96">
        <v>0</v>
      </c>
      <c r="EX94" s="96">
        <v>0</v>
      </c>
      <c r="EY94" s="96">
        <v>0</v>
      </c>
      <c r="EZ94" s="96">
        <v>0</v>
      </c>
      <c r="FA94" s="96">
        <v>0</v>
      </c>
      <c r="FB94" s="96">
        <v>0</v>
      </c>
      <c r="FC94" s="96">
        <v>0</v>
      </c>
      <c r="FD94" s="96">
        <v>0</v>
      </c>
      <c r="FE94" s="96">
        <v>0</v>
      </c>
      <c r="FF94" s="96">
        <v>0</v>
      </c>
      <c r="FG94" s="96">
        <v>0</v>
      </c>
      <c r="FH94" s="96">
        <v>0</v>
      </c>
      <c r="FI94" s="96">
        <v>0</v>
      </c>
      <c r="FJ94" s="96">
        <v>0</v>
      </c>
      <c r="FK94" s="96">
        <v>0</v>
      </c>
      <c r="FL94" s="96">
        <v>0</v>
      </c>
      <c r="FM94" s="96">
        <v>0</v>
      </c>
      <c r="FN94" s="96">
        <v>0</v>
      </c>
      <c r="FO94" s="96">
        <v>0</v>
      </c>
      <c r="FP94" s="96">
        <v>0</v>
      </c>
      <c r="FQ94" s="96">
        <v>0</v>
      </c>
      <c r="FR94" s="96">
        <v>0</v>
      </c>
      <c r="FS94" s="96">
        <v>0</v>
      </c>
      <c r="FT94" s="96">
        <v>0</v>
      </c>
      <c r="FU94" s="96">
        <v>0</v>
      </c>
      <c r="FV94" s="96">
        <v>0</v>
      </c>
      <c r="FW94" s="96">
        <v>0</v>
      </c>
      <c r="FX94" s="96">
        <v>0</v>
      </c>
      <c r="FY94" s="96">
        <v>0</v>
      </c>
      <c r="FZ94" s="96">
        <v>0</v>
      </c>
      <c r="GA94" s="96">
        <v>0</v>
      </c>
      <c r="GB94" s="96">
        <v>0</v>
      </c>
      <c r="GC94" s="96">
        <v>0</v>
      </c>
      <c r="GD94" s="96">
        <v>0</v>
      </c>
      <c r="GE94" s="96">
        <v>0</v>
      </c>
      <c r="GF94" s="96">
        <v>0</v>
      </c>
      <c r="GG94" s="96">
        <v>0</v>
      </c>
      <c r="GH94" s="96">
        <v>0</v>
      </c>
      <c r="GI94" s="87">
        <v>135701</v>
      </c>
      <c r="GJ94" s="81"/>
      <c r="GK94" s="81"/>
    </row>
    <row r="95" spans="1:193">
      <c r="A95" s="87">
        <v>135693</v>
      </c>
      <c r="B95" s="87">
        <f>_xlfn.XLOOKUP(A95,[9]Planilha1!$L:$L,[9]Planilha1!$B:$B,,0)</f>
        <v>6374</v>
      </c>
      <c r="C95" s="87" t="s">
        <v>294</v>
      </c>
      <c r="D95" s="87" t="s">
        <v>295</v>
      </c>
      <c r="E95" s="91">
        <v>0.1003</v>
      </c>
      <c r="F95" s="87" t="s">
        <v>159</v>
      </c>
      <c r="G95" s="87" t="s">
        <v>160</v>
      </c>
      <c r="H95" s="95" t="str">
        <f>VLOOKUP(B95,Elegibilidade!A:I,9,0)</f>
        <v>Elegível</v>
      </c>
      <c r="I95" s="92">
        <v>59</v>
      </c>
      <c r="J95" s="88">
        <v>0</v>
      </c>
      <c r="K95" s="88">
        <f>NPV(0.8%,T95:GH95)</f>
        <v>144588.37510002695</v>
      </c>
      <c r="L95" s="88">
        <f t="shared" si="10"/>
        <v>144588.37510002695</v>
      </c>
      <c r="M95" s="87" t="s">
        <v>162</v>
      </c>
      <c r="N95" s="88">
        <f>VLOOKUP(M95,Base!A:B,2,0)*L95</f>
        <v>144588.37510002695</v>
      </c>
      <c r="O95" s="88">
        <f t="shared" si="11"/>
        <v>138720.62562367765</v>
      </c>
      <c r="P95" s="88">
        <f>Vendas!$J$1</f>
        <v>880.37366341237282</v>
      </c>
      <c r="Q95" s="137">
        <f>VLOOKUP(A95,[10]FluxoFuturo!$A:$Q,17,0)</f>
        <v>360</v>
      </c>
      <c r="R95" s="88">
        <f t="shared" si="12"/>
        <v>316934.51882845419</v>
      </c>
      <c r="S95" s="93">
        <f t="shared" si="13"/>
        <v>0.43769490977649672</v>
      </c>
      <c r="T95" s="96">
        <v>0</v>
      </c>
      <c r="U95" s="96">
        <v>3150.61</v>
      </c>
      <c r="V95" s="96">
        <v>3150.61</v>
      </c>
      <c r="W95" s="96">
        <v>3150.61</v>
      </c>
      <c r="X95" s="96">
        <v>3150.61</v>
      </c>
      <c r="Y95" s="96">
        <v>3150.61</v>
      </c>
      <c r="Z95" s="96">
        <v>3150.61</v>
      </c>
      <c r="AA95" s="96">
        <v>3150.61</v>
      </c>
      <c r="AB95" s="96">
        <v>3150.61</v>
      </c>
      <c r="AC95" s="96">
        <v>3150.61</v>
      </c>
      <c r="AD95" s="96">
        <v>3150.61</v>
      </c>
      <c r="AE95" s="96">
        <v>3150.61</v>
      </c>
      <c r="AF95" s="96">
        <v>3150.61</v>
      </c>
      <c r="AG95" s="96">
        <v>3150.61</v>
      </c>
      <c r="AH95" s="96">
        <v>3150.61</v>
      </c>
      <c r="AI95" s="96">
        <v>3150.61</v>
      </c>
      <c r="AJ95" s="96">
        <v>3150.61</v>
      </c>
      <c r="AK95" s="96">
        <v>3150.61</v>
      </c>
      <c r="AL95" s="96">
        <v>3150.61</v>
      </c>
      <c r="AM95" s="96">
        <v>3150.61</v>
      </c>
      <c r="AN95" s="96">
        <v>3150.61</v>
      </c>
      <c r="AO95" s="96">
        <v>3150.61</v>
      </c>
      <c r="AP95" s="96">
        <v>3150.61</v>
      </c>
      <c r="AQ95" s="96">
        <v>3150.61</v>
      </c>
      <c r="AR95" s="96">
        <v>3150.61</v>
      </c>
      <c r="AS95" s="96">
        <v>3150.61</v>
      </c>
      <c r="AT95" s="96">
        <v>3150.61</v>
      </c>
      <c r="AU95" s="96">
        <v>3150.61</v>
      </c>
      <c r="AV95" s="96">
        <v>3150.61</v>
      </c>
      <c r="AW95" s="96">
        <v>3150.61</v>
      </c>
      <c r="AX95" s="96">
        <v>3150.61</v>
      </c>
      <c r="AY95" s="96">
        <v>3150.61</v>
      </c>
      <c r="AZ95" s="96">
        <v>3150.61</v>
      </c>
      <c r="BA95" s="96">
        <v>3150.61</v>
      </c>
      <c r="BB95" s="96">
        <v>3150.61</v>
      </c>
      <c r="BC95" s="96">
        <v>3150.61</v>
      </c>
      <c r="BD95" s="96">
        <v>3150.61</v>
      </c>
      <c r="BE95" s="96">
        <v>3150.61</v>
      </c>
      <c r="BF95" s="96">
        <v>3150.61</v>
      </c>
      <c r="BG95" s="96">
        <v>3150.61</v>
      </c>
      <c r="BH95" s="96">
        <v>3150.61</v>
      </c>
      <c r="BI95" s="96">
        <v>3150.61</v>
      </c>
      <c r="BJ95" s="96">
        <v>3150.61</v>
      </c>
      <c r="BK95" s="96">
        <v>3150.61</v>
      </c>
      <c r="BL95" s="96">
        <v>3150.61</v>
      </c>
      <c r="BM95" s="96">
        <v>3150.61</v>
      </c>
      <c r="BN95" s="96">
        <v>3150.61</v>
      </c>
      <c r="BO95" s="96">
        <v>3150.61</v>
      </c>
      <c r="BP95" s="96">
        <v>3150.61</v>
      </c>
      <c r="BQ95" s="96">
        <v>3150.61</v>
      </c>
      <c r="BR95" s="96">
        <v>3150.61</v>
      </c>
      <c r="BS95" s="96">
        <v>3150.61</v>
      </c>
      <c r="BT95" s="96">
        <v>3150.61</v>
      </c>
      <c r="BU95" s="96">
        <v>3150.61</v>
      </c>
      <c r="BV95" s="96">
        <v>3150.61</v>
      </c>
      <c r="BW95" s="96">
        <v>3150.61</v>
      </c>
      <c r="BX95" s="96">
        <v>3150.61</v>
      </c>
      <c r="BY95" s="96">
        <v>3150.61</v>
      </c>
      <c r="BZ95" s="96">
        <v>3150.61</v>
      </c>
      <c r="CA95" s="96">
        <v>0</v>
      </c>
      <c r="CB95" s="96">
        <v>0</v>
      </c>
      <c r="CC95" s="96">
        <v>0</v>
      </c>
      <c r="CD95" s="96">
        <v>0</v>
      </c>
      <c r="CE95" s="96">
        <v>0</v>
      </c>
      <c r="CF95" s="96">
        <v>0</v>
      </c>
      <c r="CG95" s="96">
        <v>0</v>
      </c>
      <c r="CH95" s="96">
        <v>0</v>
      </c>
      <c r="CI95" s="96">
        <v>0</v>
      </c>
      <c r="CJ95" s="96">
        <v>0</v>
      </c>
      <c r="CK95" s="96">
        <v>0</v>
      </c>
      <c r="CL95" s="96">
        <v>0</v>
      </c>
      <c r="CM95" s="96">
        <v>0</v>
      </c>
      <c r="CN95" s="96">
        <v>0</v>
      </c>
      <c r="CO95" s="96">
        <v>0</v>
      </c>
      <c r="CP95" s="96">
        <v>0</v>
      </c>
      <c r="CQ95" s="96">
        <v>0</v>
      </c>
      <c r="CR95" s="96">
        <v>0</v>
      </c>
      <c r="CS95" s="96">
        <v>0</v>
      </c>
      <c r="CT95" s="96">
        <v>0</v>
      </c>
      <c r="CU95" s="96">
        <v>0</v>
      </c>
      <c r="CV95" s="96">
        <v>0</v>
      </c>
      <c r="CW95" s="96">
        <v>0</v>
      </c>
      <c r="CX95" s="96">
        <v>0</v>
      </c>
      <c r="CY95" s="96">
        <v>0</v>
      </c>
      <c r="CZ95" s="96">
        <v>0</v>
      </c>
      <c r="DA95" s="96">
        <v>0</v>
      </c>
      <c r="DB95" s="96">
        <v>0</v>
      </c>
      <c r="DC95" s="96">
        <v>0</v>
      </c>
      <c r="DD95" s="96">
        <v>0</v>
      </c>
      <c r="DE95" s="96">
        <v>0</v>
      </c>
      <c r="DF95" s="96">
        <v>0</v>
      </c>
      <c r="DG95" s="96">
        <v>0</v>
      </c>
      <c r="DH95" s="96">
        <v>0</v>
      </c>
      <c r="DI95" s="96">
        <v>0</v>
      </c>
      <c r="DJ95" s="96">
        <v>0</v>
      </c>
      <c r="DK95" s="96">
        <v>0</v>
      </c>
      <c r="DL95" s="96">
        <v>0</v>
      </c>
      <c r="DM95" s="96">
        <v>0</v>
      </c>
      <c r="DN95" s="96">
        <v>0</v>
      </c>
      <c r="DO95" s="96">
        <v>0</v>
      </c>
      <c r="DP95" s="96">
        <v>0</v>
      </c>
      <c r="DQ95" s="96">
        <v>0</v>
      </c>
      <c r="DR95" s="96">
        <v>0</v>
      </c>
      <c r="DS95" s="96">
        <v>0</v>
      </c>
      <c r="DT95" s="96">
        <v>0</v>
      </c>
      <c r="DU95" s="96">
        <v>0</v>
      </c>
      <c r="DV95" s="96">
        <v>0</v>
      </c>
      <c r="DW95" s="96">
        <v>0</v>
      </c>
      <c r="DX95" s="96">
        <v>0</v>
      </c>
      <c r="DY95" s="96">
        <v>0</v>
      </c>
      <c r="DZ95" s="96">
        <v>0</v>
      </c>
      <c r="EA95" s="96">
        <v>0</v>
      </c>
      <c r="EB95" s="96">
        <v>0</v>
      </c>
      <c r="EC95" s="96">
        <v>0</v>
      </c>
      <c r="ED95" s="96">
        <v>0</v>
      </c>
      <c r="EE95" s="96">
        <v>0</v>
      </c>
      <c r="EF95" s="96">
        <v>0</v>
      </c>
      <c r="EG95" s="96">
        <v>0</v>
      </c>
      <c r="EH95" s="96">
        <v>0</v>
      </c>
      <c r="EI95" s="96">
        <v>0</v>
      </c>
      <c r="EJ95" s="96">
        <v>0</v>
      </c>
      <c r="EK95" s="96">
        <v>0</v>
      </c>
      <c r="EL95" s="96">
        <v>0</v>
      </c>
      <c r="EM95" s="96">
        <v>0</v>
      </c>
      <c r="EN95" s="96">
        <v>0</v>
      </c>
      <c r="EO95" s="96">
        <v>0</v>
      </c>
      <c r="EP95" s="96">
        <v>0</v>
      </c>
      <c r="EQ95" s="96">
        <v>0</v>
      </c>
      <c r="ER95" s="96">
        <v>0</v>
      </c>
      <c r="ES95" s="96">
        <v>0</v>
      </c>
      <c r="ET95" s="96">
        <v>0</v>
      </c>
      <c r="EU95" s="96">
        <v>0</v>
      </c>
      <c r="EV95" s="96">
        <v>0</v>
      </c>
      <c r="EW95" s="96">
        <v>0</v>
      </c>
      <c r="EX95" s="96">
        <v>0</v>
      </c>
      <c r="EY95" s="96">
        <v>0</v>
      </c>
      <c r="EZ95" s="96">
        <v>0</v>
      </c>
      <c r="FA95" s="96">
        <v>0</v>
      </c>
      <c r="FB95" s="96">
        <v>0</v>
      </c>
      <c r="FC95" s="96">
        <v>0</v>
      </c>
      <c r="FD95" s="96">
        <v>0</v>
      </c>
      <c r="FE95" s="96">
        <v>0</v>
      </c>
      <c r="FF95" s="96">
        <v>0</v>
      </c>
      <c r="FG95" s="96">
        <v>0</v>
      </c>
      <c r="FH95" s="96">
        <v>0</v>
      </c>
      <c r="FI95" s="96">
        <v>0</v>
      </c>
      <c r="FJ95" s="96">
        <v>0</v>
      </c>
      <c r="FK95" s="96">
        <v>0</v>
      </c>
      <c r="FL95" s="96">
        <v>0</v>
      </c>
      <c r="FM95" s="96">
        <v>0</v>
      </c>
      <c r="FN95" s="96">
        <v>0</v>
      </c>
      <c r="FO95" s="96">
        <v>0</v>
      </c>
      <c r="FP95" s="96">
        <v>0</v>
      </c>
      <c r="FQ95" s="96">
        <v>0</v>
      </c>
      <c r="FR95" s="96">
        <v>0</v>
      </c>
      <c r="FS95" s="96">
        <v>0</v>
      </c>
      <c r="FT95" s="96">
        <v>0</v>
      </c>
      <c r="FU95" s="96">
        <v>0</v>
      </c>
      <c r="FV95" s="96">
        <v>0</v>
      </c>
      <c r="FW95" s="96">
        <v>0</v>
      </c>
      <c r="FX95" s="96">
        <v>0</v>
      </c>
      <c r="FY95" s="96">
        <v>0</v>
      </c>
      <c r="FZ95" s="96">
        <v>0</v>
      </c>
      <c r="GA95" s="96">
        <v>0</v>
      </c>
      <c r="GB95" s="96">
        <v>0</v>
      </c>
      <c r="GC95" s="96">
        <v>0</v>
      </c>
      <c r="GD95" s="96">
        <v>0</v>
      </c>
      <c r="GE95" s="96">
        <v>0</v>
      </c>
      <c r="GF95" s="96">
        <v>0</v>
      </c>
      <c r="GG95" s="96">
        <v>0</v>
      </c>
      <c r="GH95" s="96">
        <v>0</v>
      </c>
      <c r="GI95" s="87">
        <v>135693</v>
      </c>
      <c r="GJ95" s="81"/>
      <c r="GK95" s="81"/>
    </row>
    <row r="96" spans="1:193">
      <c r="A96" s="87">
        <v>135641</v>
      </c>
      <c r="B96" s="87">
        <f>_xlfn.XLOOKUP(A96,[9]Planilha1!$L:$L,[9]Planilha1!$B:$B,,0)</f>
        <v>6404</v>
      </c>
      <c r="C96" s="87" t="s">
        <v>214</v>
      </c>
      <c r="D96" s="87" t="s">
        <v>215</v>
      </c>
      <c r="E96" s="91">
        <v>0</v>
      </c>
      <c r="F96" s="87" t="s">
        <v>159</v>
      </c>
      <c r="G96" s="87" t="s">
        <v>160</v>
      </c>
      <c r="H96" s="95" t="str">
        <f>VLOOKUP(B96,Elegibilidade!A:I,9,0)</f>
        <v>Elegível</v>
      </c>
      <c r="I96" s="92">
        <v>19</v>
      </c>
      <c r="J96" s="88">
        <v>0</v>
      </c>
      <c r="K96" s="88">
        <f>SUM(T96:GH96)</f>
        <v>91460.39999999998</v>
      </c>
      <c r="L96" s="88">
        <f t="shared" si="10"/>
        <v>91460.39999999998</v>
      </c>
      <c r="M96" s="87" t="s">
        <v>162</v>
      </c>
      <c r="N96" s="88">
        <f>VLOOKUP(M96,Base!A:B,2,0)*L96</f>
        <v>91460.39999999998</v>
      </c>
      <c r="O96" s="88">
        <f t="shared" si="11"/>
        <v>80555.201997710625</v>
      </c>
      <c r="P96" s="88">
        <f>Vendas!$J$1</f>
        <v>880.37366341237282</v>
      </c>
      <c r="Q96" s="137">
        <f>VLOOKUP(A96,[10]FluxoFuturo!$A:$Q,17,0)</f>
        <v>360</v>
      </c>
      <c r="R96" s="88">
        <f t="shared" si="12"/>
        <v>316934.51882845419</v>
      </c>
      <c r="S96" s="93">
        <f t="shared" si="13"/>
        <v>0.25416985910995826</v>
      </c>
      <c r="T96" s="96">
        <v>0</v>
      </c>
      <c r="U96" s="96">
        <v>0</v>
      </c>
      <c r="V96" s="96">
        <v>0</v>
      </c>
      <c r="W96" s="96">
        <v>0</v>
      </c>
      <c r="X96" s="96">
        <v>0</v>
      </c>
      <c r="Y96" s="96">
        <v>0</v>
      </c>
      <c r="Z96" s="96">
        <v>0</v>
      </c>
      <c r="AA96" s="96">
        <v>7621.7</v>
      </c>
      <c r="AB96" s="96">
        <v>7621.7</v>
      </c>
      <c r="AC96" s="96">
        <v>7621.7</v>
      </c>
      <c r="AD96" s="96">
        <v>7621.7</v>
      </c>
      <c r="AE96" s="96">
        <v>7621.7</v>
      </c>
      <c r="AF96" s="96">
        <v>7621.7</v>
      </c>
      <c r="AG96" s="96">
        <v>7621.7</v>
      </c>
      <c r="AH96" s="96">
        <v>7621.7</v>
      </c>
      <c r="AI96" s="96">
        <v>7621.7</v>
      </c>
      <c r="AJ96" s="96">
        <v>7621.7</v>
      </c>
      <c r="AK96" s="96">
        <v>7621.7</v>
      </c>
      <c r="AL96" s="96">
        <v>7621.7</v>
      </c>
      <c r="AM96" s="96">
        <v>0</v>
      </c>
      <c r="AN96" s="96">
        <v>0</v>
      </c>
      <c r="AO96" s="96">
        <v>0</v>
      </c>
      <c r="AP96" s="96">
        <v>0</v>
      </c>
      <c r="AQ96" s="96">
        <v>0</v>
      </c>
      <c r="AR96" s="96">
        <v>0</v>
      </c>
      <c r="AS96" s="96">
        <v>0</v>
      </c>
      <c r="AT96" s="96">
        <v>0</v>
      </c>
      <c r="AU96" s="96">
        <v>0</v>
      </c>
      <c r="AV96" s="96">
        <v>0</v>
      </c>
      <c r="AW96" s="96">
        <v>0</v>
      </c>
      <c r="AX96" s="96">
        <v>0</v>
      </c>
      <c r="AY96" s="96">
        <v>0</v>
      </c>
      <c r="AZ96" s="96">
        <v>0</v>
      </c>
      <c r="BA96" s="96">
        <v>0</v>
      </c>
      <c r="BB96" s="96">
        <v>0</v>
      </c>
      <c r="BC96" s="96">
        <v>0</v>
      </c>
      <c r="BD96" s="96">
        <v>0</v>
      </c>
      <c r="BE96" s="96">
        <v>0</v>
      </c>
      <c r="BF96" s="96">
        <v>0</v>
      </c>
      <c r="BG96" s="96">
        <v>0</v>
      </c>
      <c r="BH96" s="96">
        <v>0</v>
      </c>
      <c r="BI96" s="96">
        <v>0</v>
      </c>
      <c r="BJ96" s="96">
        <v>0</v>
      </c>
      <c r="BK96" s="96">
        <v>0</v>
      </c>
      <c r="BL96" s="96">
        <v>0</v>
      </c>
      <c r="BM96" s="96">
        <v>0</v>
      </c>
      <c r="BN96" s="96">
        <v>0</v>
      </c>
      <c r="BO96" s="96">
        <v>0</v>
      </c>
      <c r="BP96" s="96">
        <v>0</v>
      </c>
      <c r="BQ96" s="96">
        <v>0</v>
      </c>
      <c r="BR96" s="96">
        <v>0</v>
      </c>
      <c r="BS96" s="96">
        <v>0</v>
      </c>
      <c r="BT96" s="96">
        <v>0</v>
      </c>
      <c r="BU96" s="96">
        <v>0</v>
      </c>
      <c r="BV96" s="96">
        <v>0</v>
      </c>
      <c r="BW96" s="96">
        <v>0</v>
      </c>
      <c r="BX96" s="96">
        <v>0</v>
      </c>
      <c r="BY96" s="96">
        <v>0</v>
      </c>
      <c r="BZ96" s="96">
        <v>0</v>
      </c>
      <c r="CA96" s="96">
        <v>0</v>
      </c>
      <c r="CB96" s="96">
        <v>0</v>
      </c>
      <c r="CC96" s="96">
        <v>0</v>
      </c>
      <c r="CD96" s="96">
        <v>0</v>
      </c>
      <c r="CE96" s="96">
        <v>0</v>
      </c>
      <c r="CF96" s="96">
        <v>0</v>
      </c>
      <c r="CG96" s="96">
        <v>0</v>
      </c>
      <c r="CH96" s="96">
        <v>0</v>
      </c>
      <c r="CI96" s="96">
        <v>0</v>
      </c>
      <c r="CJ96" s="96">
        <v>0</v>
      </c>
      <c r="CK96" s="96">
        <v>0</v>
      </c>
      <c r="CL96" s="96">
        <v>0</v>
      </c>
      <c r="CM96" s="96">
        <v>0</v>
      </c>
      <c r="CN96" s="96">
        <v>0</v>
      </c>
      <c r="CO96" s="96">
        <v>0</v>
      </c>
      <c r="CP96" s="96">
        <v>0</v>
      </c>
      <c r="CQ96" s="96">
        <v>0</v>
      </c>
      <c r="CR96" s="96">
        <v>0</v>
      </c>
      <c r="CS96" s="96">
        <v>0</v>
      </c>
      <c r="CT96" s="96">
        <v>0</v>
      </c>
      <c r="CU96" s="96">
        <v>0</v>
      </c>
      <c r="CV96" s="96">
        <v>0</v>
      </c>
      <c r="CW96" s="96">
        <v>0</v>
      </c>
      <c r="CX96" s="96">
        <v>0</v>
      </c>
      <c r="CY96" s="96">
        <v>0</v>
      </c>
      <c r="CZ96" s="96">
        <v>0</v>
      </c>
      <c r="DA96" s="96">
        <v>0</v>
      </c>
      <c r="DB96" s="96">
        <v>0</v>
      </c>
      <c r="DC96" s="96">
        <v>0</v>
      </c>
      <c r="DD96" s="96">
        <v>0</v>
      </c>
      <c r="DE96" s="96">
        <v>0</v>
      </c>
      <c r="DF96" s="96">
        <v>0</v>
      </c>
      <c r="DG96" s="96">
        <v>0</v>
      </c>
      <c r="DH96" s="96">
        <v>0</v>
      </c>
      <c r="DI96" s="96">
        <v>0</v>
      </c>
      <c r="DJ96" s="96">
        <v>0</v>
      </c>
      <c r="DK96" s="96">
        <v>0</v>
      </c>
      <c r="DL96" s="96">
        <v>0</v>
      </c>
      <c r="DM96" s="96">
        <v>0</v>
      </c>
      <c r="DN96" s="96">
        <v>0</v>
      </c>
      <c r="DO96" s="96">
        <v>0</v>
      </c>
      <c r="DP96" s="96">
        <v>0</v>
      </c>
      <c r="DQ96" s="96">
        <v>0</v>
      </c>
      <c r="DR96" s="96">
        <v>0</v>
      </c>
      <c r="DS96" s="96">
        <v>0</v>
      </c>
      <c r="DT96" s="96">
        <v>0</v>
      </c>
      <c r="DU96" s="96">
        <v>0</v>
      </c>
      <c r="DV96" s="96">
        <v>0</v>
      </c>
      <c r="DW96" s="96">
        <v>0</v>
      </c>
      <c r="DX96" s="96">
        <v>0</v>
      </c>
      <c r="DY96" s="96">
        <v>0</v>
      </c>
      <c r="DZ96" s="96">
        <v>0</v>
      </c>
      <c r="EA96" s="96">
        <v>0</v>
      </c>
      <c r="EB96" s="96">
        <v>0</v>
      </c>
      <c r="EC96" s="96">
        <v>0</v>
      </c>
      <c r="ED96" s="96">
        <v>0</v>
      </c>
      <c r="EE96" s="96">
        <v>0</v>
      </c>
      <c r="EF96" s="96">
        <v>0</v>
      </c>
      <c r="EG96" s="96">
        <v>0</v>
      </c>
      <c r="EH96" s="96">
        <v>0</v>
      </c>
      <c r="EI96" s="96">
        <v>0</v>
      </c>
      <c r="EJ96" s="96">
        <v>0</v>
      </c>
      <c r="EK96" s="96">
        <v>0</v>
      </c>
      <c r="EL96" s="96">
        <v>0</v>
      </c>
      <c r="EM96" s="96">
        <v>0</v>
      </c>
      <c r="EN96" s="96">
        <v>0</v>
      </c>
      <c r="EO96" s="96">
        <v>0</v>
      </c>
      <c r="EP96" s="96">
        <v>0</v>
      </c>
      <c r="EQ96" s="96">
        <v>0</v>
      </c>
      <c r="ER96" s="96">
        <v>0</v>
      </c>
      <c r="ES96" s="96">
        <v>0</v>
      </c>
      <c r="ET96" s="96">
        <v>0</v>
      </c>
      <c r="EU96" s="96">
        <v>0</v>
      </c>
      <c r="EV96" s="96">
        <v>0</v>
      </c>
      <c r="EW96" s="96">
        <v>0</v>
      </c>
      <c r="EX96" s="96">
        <v>0</v>
      </c>
      <c r="EY96" s="96">
        <v>0</v>
      </c>
      <c r="EZ96" s="96">
        <v>0</v>
      </c>
      <c r="FA96" s="96">
        <v>0</v>
      </c>
      <c r="FB96" s="96">
        <v>0</v>
      </c>
      <c r="FC96" s="96">
        <v>0</v>
      </c>
      <c r="FD96" s="96">
        <v>0</v>
      </c>
      <c r="FE96" s="96">
        <v>0</v>
      </c>
      <c r="FF96" s="96">
        <v>0</v>
      </c>
      <c r="FG96" s="96">
        <v>0</v>
      </c>
      <c r="FH96" s="96">
        <v>0</v>
      </c>
      <c r="FI96" s="96">
        <v>0</v>
      </c>
      <c r="FJ96" s="96">
        <v>0</v>
      </c>
      <c r="FK96" s="96">
        <v>0</v>
      </c>
      <c r="FL96" s="96">
        <v>0</v>
      </c>
      <c r="FM96" s="96">
        <v>0</v>
      </c>
      <c r="FN96" s="96">
        <v>0</v>
      </c>
      <c r="FO96" s="96">
        <v>0</v>
      </c>
      <c r="FP96" s="96">
        <v>0</v>
      </c>
      <c r="FQ96" s="96">
        <v>0</v>
      </c>
      <c r="FR96" s="96">
        <v>0</v>
      </c>
      <c r="FS96" s="96">
        <v>0</v>
      </c>
      <c r="FT96" s="96">
        <v>0</v>
      </c>
      <c r="FU96" s="96">
        <v>0</v>
      </c>
      <c r="FV96" s="96">
        <v>0</v>
      </c>
      <c r="FW96" s="96">
        <v>0</v>
      </c>
      <c r="FX96" s="96">
        <v>0</v>
      </c>
      <c r="FY96" s="96">
        <v>0</v>
      </c>
      <c r="FZ96" s="96">
        <v>0</v>
      </c>
      <c r="GA96" s="96">
        <v>0</v>
      </c>
      <c r="GB96" s="96">
        <v>0</v>
      </c>
      <c r="GC96" s="96">
        <v>0</v>
      </c>
      <c r="GD96" s="96">
        <v>0</v>
      </c>
      <c r="GE96" s="96">
        <v>0</v>
      </c>
      <c r="GF96" s="96">
        <v>0</v>
      </c>
      <c r="GG96" s="96">
        <v>0</v>
      </c>
      <c r="GH96" s="96">
        <v>0</v>
      </c>
      <c r="GI96" s="87">
        <v>135641</v>
      </c>
      <c r="GJ96" s="81"/>
      <c r="GK96" s="81"/>
    </row>
    <row r="97" spans="1:193">
      <c r="A97" s="87">
        <v>135665</v>
      </c>
      <c r="B97" s="87">
        <f>_xlfn.XLOOKUP(A97,[9]Planilha1!$L:$L,[9]Planilha1!$B:$B,,0)</f>
        <v>6475</v>
      </c>
      <c r="C97" s="87" t="s">
        <v>281</v>
      </c>
      <c r="D97" s="87" t="s">
        <v>282</v>
      </c>
      <c r="E97" s="91">
        <v>0</v>
      </c>
      <c r="F97" s="87" t="s">
        <v>159</v>
      </c>
      <c r="G97" s="87" t="s">
        <v>160</v>
      </c>
      <c r="H97" s="95" t="str">
        <f>VLOOKUP(B97,Elegibilidade!A:I,9,0)</f>
        <v>Elegível</v>
      </c>
      <c r="I97" s="92">
        <v>13</v>
      </c>
      <c r="J97" s="88">
        <v>0</v>
      </c>
      <c r="K97" s="88">
        <f>SUM(T97:GH97)</f>
        <v>65959.790000000008</v>
      </c>
      <c r="L97" s="88">
        <f t="shared" si="10"/>
        <v>65959.790000000008</v>
      </c>
      <c r="M97" s="87" t="s">
        <v>162</v>
      </c>
      <c r="N97" s="88">
        <f>VLOOKUP(M97,Base!A:B,2,0)*L97</f>
        <v>65959.790000000008</v>
      </c>
      <c r="O97" s="88">
        <f t="shared" si="11"/>
        <v>61778.855803066719</v>
      </c>
      <c r="P97" s="88">
        <f>Vendas!$J$1</f>
        <v>880.37366341237282</v>
      </c>
      <c r="Q97" s="137">
        <f>VLOOKUP(A97,[10]FluxoFuturo!$A:$Q,17,0)</f>
        <v>360</v>
      </c>
      <c r="R97" s="88">
        <f t="shared" si="12"/>
        <v>316934.51882845419</v>
      </c>
      <c r="S97" s="93">
        <f t="shared" si="13"/>
        <v>0.19492624543212189</v>
      </c>
      <c r="T97" s="96">
        <v>5073.83</v>
      </c>
      <c r="U97" s="96">
        <v>5073.83</v>
      </c>
      <c r="V97" s="96">
        <v>5073.83</v>
      </c>
      <c r="W97" s="96">
        <v>5073.83</v>
      </c>
      <c r="X97" s="96">
        <v>5073.83</v>
      </c>
      <c r="Y97" s="96">
        <v>5073.83</v>
      </c>
      <c r="Z97" s="96">
        <v>5073.83</v>
      </c>
      <c r="AA97" s="96">
        <v>5073.83</v>
      </c>
      <c r="AB97" s="96">
        <v>5073.83</v>
      </c>
      <c r="AC97" s="96">
        <v>5073.83</v>
      </c>
      <c r="AD97" s="96">
        <v>5073.83</v>
      </c>
      <c r="AE97" s="96">
        <v>5073.83</v>
      </c>
      <c r="AF97" s="96">
        <v>5073.83</v>
      </c>
      <c r="AG97" s="96">
        <v>0</v>
      </c>
      <c r="AH97" s="96">
        <v>0</v>
      </c>
      <c r="AI97" s="96">
        <v>0</v>
      </c>
      <c r="AJ97" s="96">
        <v>0</v>
      </c>
      <c r="AK97" s="96">
        <v>0</v>
      </c>
      <c r="AL97" s="96">
        <v>0</v>
      </c>
      <c r="AM97" s="96">
        <v>0</v>
      </c>
      <c r="AN97" s="96">
        <v>0</v>
      </c>
      <c r="AO97" s="96">
        <v>0</v>
      </c>
      <c r="AP97" s="96">
        <v>0</v>
      </c>
      <c r="AQ97" s="96">
        <v>0</v>
      </c>
      <c r="AR97" s="96">
        <v>0</v>
      </c>
      <c r="AS97" s="96">
        <v>0</v>
      </c>
      <c r="AT97" s="96">
        <v>0</v>
      </c>
      <c r="AU97" s="96">
        <v>0</v>
      </c>
      <c r="AV97" s="96">
        <v>0</v>
      </c>
      <c r="AW97" s="96">
        <v>0</v>
      </c>
      <c r="AX97" s="96">
        <v>0</v>
      </c>
      <c r="AY97" s="96">
        <v>0</v>
      </c>
      <c r="AZ97" s="96">
        <v>0</v>
      </c>
      <c r="BA97" s="96">
        <v>0</v>
      </c>
      <c r="BB97" s="96">
        <v>0</v>
      </c>
      <c r="BC97" s="96">
        <v>0</v>
      </c>
      <c r="BD97" s="96">
        <v>0</v>
      </c>
      <c r="BE97" s="96">
        <v>0</v>
      </c>
      <c r="BF97" s="96">
        <v>0</v>
      </c>
      <c r="BG97" s="96">
        <v>0</v>
      </c>
      <c r="BH97" s="96">
        <v>0</v>
      </c>
      <c r="BI97" s="96">
        <v>0</v>
      </c>
      <c r="BJ97" s="96">
        <v>0</v>
      </c>
      <c r="BK97" s="96">
        <v>0</v>
      </c>
      <c r="BL97" s="96">
        <v>0</v>
      </c>
      <c r="BM97" s="96">
        <v>0</v>
      </c>
      <c r="BN97" s="96">
        <v>0</v>
      </c>
      <c r="BO97" s="96">
        <v>0</v>
      </c>
      <c r="BP97" s="96">
        <v>0</v>
      </c>
      <c r="BQ97" s="96">
        <v>0</v>
      </c>
      <c r="BR97" s="96">
        <v>0</v>
      </c>
      <c r="BS97" s="96">
        <v>0</v>
      </c>
      <c r="BT97" s="96">
        <v>0</v>
      </c>
      <c r="BU97" s="96">
        <v>0</v>
      </c>
      <c r="BV97" s="96">
        <v>0</v>
      </c>
      <c r="BW97" s="96">
        <v>0</v>
      </c>
      <c r="BX97" s="96">
        <v>0</v>
      </c>
      <c r="BY97" s="96">
        <v>0</v>
      </c>
      <c r="BZ97" s="96">
        <v>0</v>
      </c>
      <c r="CA97" s="96">
        <v>0</v>
      </c>
      <c r="CB97" s="96">
        <v>0</v>
      </c>
      <c r="CC97" s="96">
        <v>0</v>
      </c>
      <c r="CD97" s="96">
        <v>0</v>
      </c>
      <c r="CE97" s="96">
        <v>0</v>
      </c>
      <c r="CF97" s="96">
        <v>0</v>
      </c>
      <c r="CG97" s="96">
        <v>0</v>
      </c>
      <c r="CH97" s="96">
        <v>0</v>
      </c>
      <c r="CI97" s="96">
        <v>0</v>
      </c>
      <c r="CJ97" s="96">
        <v>0</v>
      </c>
      <c r="CK97" s="96">
        <v>0</v>
      </c>
      <c r="CL97" s="96">
        <v>0</v>
      </c>
      <c r="CM97" s="96">
        <v>0</v>
      </c>
      <c r="CN97" s="96">
        <v>0</v>
      </c>
      <c r="CO97" s="96">
        <v>0</v>
      </c>
      <c r="CP97" s="96">
        <v>0</v>
      </c>
      <c r="CQ97" s="96">
        <v>0</v>
      </c>
      <c r="CR97" s="96">
        <v>0</v>
      </c>
      <c r="CS97" s="96">
        <v>0</v>
      </c>
      <c r="CT97" s="96">
        <v>0</v>
      </c>
      <c r="CU97" s="96">
        <v>0</v>
      </c>
      <c r="CV97" s="96">
        <v>0</v>
      </c>
      <c r="CW97" s="96">
        <v>0</v>
      </c>
      <c r="CX97" s="96">
        <v>0</v>
      </c>
      <c r="CY97" s="96">
        <v>0</v>
      </c>
      <c r="CZ97" s="96">
        <v>0</v>
      </c>
      <c r="DA97" s="96">
        <v>0</v>
      </c>
      <c r="DB97" s="96">
        <v>0</v>
      </c>
      <c r="DC97" s="96">
        <v>0</v>
      </c>
      <c r="DD97" s="96">
        <v>0</v>
      </c>
      <c r="DE97" s="96">
        <v>0</v>
      </c>
      <c r="DF97" s="96">
        <v>0</v>
      </c>
      <c r="DG97" s="96">
        <v>0</v>
      </c>
      <c r="DH97" s="96">
        <v>0</v>
      </c>
      <c r="DI97" s="96">
        <v>0</v>
      </c>
      <c r="DJ97" s="96">
        <v>0</v>
      </c>
      <c r="DK97" s="96">
        <v>0</v>
      </c>
      <c r="DL97" s="96">
        <v>0</v>
      </c>
      <c r="DM97" s="96">
        <v>0</v>
      </c>
      <c r="DN97" s="96">
        <v>0</v>
      </c>
      <c r="DO97" s="96">
        <v>0</v>
      </c>
      <c r="DP97" s="96">
        <v>0</v>
      </c>
      <c r="DQ97" s="96">
        <v>0</v>
      </c>
      <c r="DR97" s="96">
        <v>0</v>
      </c>
      <c r="DS97" s="96">
        <v>0</v>
      </c>
      <c r="DT97" s="96">
        <v>0</v>
      </c>
      <c r="DU97" s="96">
        <v>0</v>
      </c>
      <c r="DV97" s="96">
        <v>0</v>
      </c>
      <c r="DW97" s="96">
        <v>0</v>
      </c>
      <c r="DX97" s="96">
        <v>0</v>
      </c>
      <c r="DY97" s="96">
        <v>0</v>
      </c>
      <c r="DZ97" s="96">
        <v>0</v>
      </c>
      <c r="EA97" s="96">
        <v>0</v>
      </c>
      <c r="EB97" s="96">
        <v>0</v>
      </c>
      <c r="EC97" s="96">
        <v>0</v>
      </c>
      <c r="ED97" s="96">
        <v>0</v>
      </c>
      <c r="EE97" s="96">
        <v>0</v>
      </c>
      <c r="EF97" s="96">
        <v>0</v>
      </c>
      <c r="EG97" s="96">
        <v>0</v>
      </c>
      <c r="EH97" s="96">
        <v>0</v>
      </c>
      <c r="EI97" s="96">
        <v>0</v>
      </c>
      <c r="EJ97" s="96">
        <v>0</v>
      </c>
      <c r="EK97" s="96">
        <v>0</v>
      </c>
      <c r="EL97" s="96">
        <v>0</v>
      </c>
      <c r="EM97" s="96">
        <v>0</v>
      </c>
      <c r="EN97" s="96">
        <v>0</v>
      </c>
      <c r="EO97" s="96">
        <v>0</v>
      </c>
      <c r="EP97" s="96">
        <v>0</v>
      </c>
      <c r="EQ97" s="96">
        <v>0</v>
      </c>
      <c r="ER97" s="96">
        <v>0</v>
      </c>
      <c r="ES97" s="96">
        <v>0</v>
      </c>
      <c r="ET97" s="96">
        <v>0</v>
      </c>
      <c r="EU97" s="96">
        <v>0</v>
      </c>
      <c r="EV97" s="96">
        <v>0</v>
      </c>
      <c r="EW97" s="96">
        <v>0</v>
      </c>
      <c r="EX97" s="96">
        <v>0</v>
      </c>
      <c r="EY97" s="96">
        <v>0</v>
      </c>
      <c r="EZ97" s="96">
        <v>0</v>
      </c>
      <c r="FA97" s="96">
        <v>0</v>
      </c>
      <c r="FB97" s="96">
        <v>0</v>
      </c>
      <c r="FC97" s="96">
        <v>0</v>
      </c>
      <c r="FD97" s="96">
        <v>0</v>
      </c>
      <c r="FE97" s="96">
        <v>0</v>
      </c>
      <c r="FF97" s="96">
        <v>0</v>
      </c>
      <c r="FG97" s="96">
        <v>0</v>
      </c>
      <c r="FH97" s="96">
        <v>0</v>
      </c>
      <c r="FI97" s="96">
        <v>0</v>
      </c>
      <c r="FJ97" s="96">
        <v>0</v>
      </c>
      <c r="FK97" s="96">
        <v>0</v>
      </c>
      <c r="FL97" s="96">
        <v>0</v>
      </c>
      <c r="FM97" s="96">
        <v>0</v>
      </c>
      <c r="FN97" s="96">
        <v>0</v>
      </c>
      <c r="FO97" s="96">
        <v>0</v>
      </c>
      <c r="FP97" s="96">
        <v>0</v>
      </c>
      <c r="FQ97" s="96">
        <v>0</v>
      </c>
      <c r="FR97" s="96">
        <v>0</v>
      </c>
      <c r="FS97" s="96">
        <v>0</v>
      </c>
      <c r="FT97" s="96">
        <v>0</v>
      </c>
      <c r="FU97" s="96">
        <v>0</v>
      </c>
      <c r="FV97" s="96">
        <v>0</v>
      </c>
      <c r="FW97" s="96">
        <v>0</v>
      </c>
      <c r="FX97" s="96">
        <v>0</v>
      </c>
      <c r="FY97" s="96">
        <v>0</v>
      </c>
      <c r="FZ97" s="96">
        <v>0</v>
      </c>
      <c r="GA97" s="96">
        <v>0</v>
      </c>
      <c r="GB97" s="96">
        <v>0</v>
      </c>
      <c r="GC97" s="96">
        <v>0</v>
      </c>
      <c r="GD97" s="96">
        <v>0</v>
      </c>
      <c r="GE97" s="96">
        <v>0</v>
      </c>
      <c r="GF97" s="96">
        <v>0</v>
      </c>
      <c r="GG97" s="96">
        <v>0</v>
      </c>
      <c r="GH97" s="96">
        <v>0</v>
      </c>
      <c r="GI97" s="87">
        <v>135665</v>
      </c>
      <c r="GJ97" s="81"/>
      <c r="GK97" s="81"/>
    </row>
    <row r="98" spans="1:193">
      <c r="A98" s="87">
        <v>135633</v>
      </c>
      <c r="B98" s="87">
        <f>_xlfn.XLOOKUP(A98,[9]Planilha1!$L:$L,[9]Planilha1!$B:$B,,0)</f>
        <v>6370</v>
      </c>
      <c r="C98" s="87" t="s">
        <v>198</v>
      </c>
      <c r="D98" s="87" t="s">
        <v>199</v>
      </c>
      <c r="E98" s="91">
        <v>0</v>
      </c>
      <c r="F98" s="87" t="s">
        <v>159</v>
      </c>
      <c r="G98" s="87" t="s">
        <v>160</v>
      </c>
      <c r="H98" s="95" t="str">
        <f>VLOOKUP(B98,Elegibilidade!A:I,9,0)</f>
        <v>Elegível</v>
      </c>
      <c r="I98" s="92">
        <v>10</v>
      </c>
      <c r="J98" s="88">
        <v>0</v>
      </c>
      <c r="K98" s="88">
        <f>SUM(T98:GH98)</f>
        <v>65000</v>
      </c>
      <c r="L98" s="88">
        <f t="shared" si="10"/>
        <v>65000</v>
      </c>
      <c r="M98" s="87" t="s">
        <v>162</v>
      </c>
      <c r="N98" s="88">
        <f>VLOOKUP(M98,Base!A:B,2,0)*L98</f>
        <v>65000</v>
      </c>
      <c r="O98" s="88">
        <f t="shared" si="11"/>
        <v>61732.64218769718</v>
      </c>
      <c r="P98" s="88">
        <f>Vendas!$J$1</f>
        <v>880.37366341237282</v>
      </c>
      <c r="Q98" s="137">
        <f>VLOOKUP(A98,[10]FluxoFuturo!$A:$Q,17,0)</f>
        <v>360</v>
      </c>
      <c r="R98" s="88">
        <f t="shared" si="12"/>
        <v>316934.51882845419</v>
      </c>
      <c r="S98" s="93">
        <f t="shared" si="13"/>
        <v>0.19478043103632692</v>
      </c>
      <c r="T98" s="96">
        <v>6500</v>
      </c>
      <c r="U98" s="96">
        <v>6500</v>
      </c>
      <c r="V98" s="96">
        <v>6500</v>
      </c>
      <c r="W98" s="96">
        <v>6500</v>
      </c>
      <c r="X98" s="96">
        <v>6500</v>
      </c>
      <c r="Y98" s="96">
        <v>6500</v>
      </c>
      <c r="Z98" s="96">
        <v>6500</v>
      </c>
      <c r="AA98" s="96">
        <v>6500</v>
      </c>
      <c r="AB98" s="96">
        <v>6500</v>
      </c>
      <c r="AC98" s="96">
        <v>6500</v>
      </c>
      <c r="AD98" s="96">
        <v>0</v>
      </c>
      <c r="AE98" s="96">
        <v>0</v>
      </c>
      <c r="AF98" s="96">
        <v>0</v>
      </c>
      <c r="AG98" s="96">
        <v>0</v>
      </c>
      <c r="AH98" s="96">
        <v>0</v>
      </c>
      <c r="AI98" s="96">
        <v>0</v>
      </c>
      <c r="AJ98" s="96">
        <v>0</v>
      </c>
      <c r="AK98" s="96">
        <v>0</v>
      </c>
      <c r="AL98" s="96">
        <v>0</v>
      </c>
      <c r="AM98" s="96">
        <v>0</v>
      </c>
      <c r="AN98" s="96">
        <v>0</v>
      </c>
      <c r="AO98" s="96">
        <v>0</v>
      </c>
      <c r="AP98" s="96">
        <v>0</v>
      </c>
      <c r="AQ98" s="96">
        <v>0</v>
      </c>
      <c r="AR98" s="96">
        <v>0</v>
      </c>
      <c r="AS98" s="96">
        <v>0</v>
      </c>
      <c r="AT98" s="96">
        <v>0</v>
      </c>
      <c r="AU98" s="96">
        <v>0</v>
      </c>
      <c r="AV98" s="96">
        <v>0</v>
      </c>
      <c r="AW98" s="96">
        <v>0</v>
      </c>
      <c r="AX98" s="96">
        <v>0</v>
      </c>
      <c r="AY98" s="96">
        <v>0</v>
      </c>
      <c r="AZ98" s="96">
        <v>0</v>
      </c>
      <c r="BA98" s="96">
        <v>0</v>
      </c>
      <c r="BB98" s="96">
        <v>0</v>
      </c>
      <c r="BC98" s="96">
        <v>0</v>
      </c>
      <c r="BD98" s="96">
        <v>0</v>
      </c>
      <c r="BE98" s="96">
        <v>0</v>
      </c>
      <c r="BF98" s="96">
        <v>0</v>
      </c>
      <c r="BG98" s="96">
        <v>0</v>
      </c>
      <c r="BH98" s="96">
        <v>0</v>
      </c>
      <c r="BI98" s="96">
        <v>0</v>
      </c>
      <c r="BJ98" s="96">
        <v>0</v>
      </c>
      <c r="BK98" s="96">
        <v>0</v>
      </c>
      <c r="BL98" s="96">
        <v>0</v>
      </c>
      <c r="BM98" s="96">
        <v>0</v>
      </c>
      <c r="BN98" s="96">
        <v>0</v>
      </c>
      <c r="BO98" s="96">
        <v>0</v>
      </c>
      <c r="BP98" s="96">
        <v>0</v>
      </c>
      <c r="BQ98" s="96">
        <v>0</v>
      </c>
      <c r="BR98" s="96">
        <v>0</v>
      </c>
      <c r="BS98" s="96">
        <v>0</v>
      </c>
      <c r="BT98" s="96">
        <v>0</v>
      </c>
      <c r="BU98" s="96">
        <v>0</v>
      </c>
      <c r="BV98" s="96">
        <v>0</v>
      </c>
      <c r="BW98" s="96">
        <v>0</v>
      </c>
      <c r="BX98" s="96">
        <v>0</v>
      </c>
      <c r="BY98" s="96">
        <v>0</v>
      </c>
      <c r="BZ98" s="96">
        <v>0</v>
      </c>
      <c r="CA98" s="96">
        <v>0</v>
      </c>
      <c r="CB98" s="96">
        <v>0</v>
      </c>
      <c r="CC98" s="96">
        <v>0</v>
      </c>
      <c r="CD98" s="96">
        <v>0</v>
      </c>
      <c r="CE98" s="96">
        <v>0</v>
      </c>
      <c r="CF98" s="96">
        <v>0</v>
      </c>
      <c r="CG98" s="96">
        <v>0</v>
      </c>
      <c r="CH98" s="96">
        <v>0</v>
      </c>
      <c r="CI98" s="96">
        <v>0</v>
      </c>
      <c r="CJ98" s="96">
        <v>0</v>
      </c>
      <c r="CK98" s="96">
        <v>0</v>
      </c>
      <c r="CL98" s="96">
        <v>0</v>
      </c>
      <c r="CM98" s="96">
        <v>0</v>
      </c>
      <c r="CN98" s="96">
        <v>0</v>
      </c>
      <c r="CO98" s="96">
        <v>0</v>
      </c>
      <c r="CP98" s="96">
        <v>0</v>
      </c>
      <c r="CQ98" s="96">
        <v>0</v>
      </c>
      <c r="CR98" s="96">
        <v>0</v>
      </c>
      <c r="CS98" s="96">
        <v>0</v>
      </c>
      <c r="CT98" s="96">
        <v>0</v>
      </c>
      <c r="CU98" s="96">
        <v>0</v>
      </c>
      <c r="CV98" s="96">
        <v>0</v>
      </c>
      <c r="CW98" s="96">
        <v>0</v>
      </c>
      <c r="CX98" s="96">
        <v>0</v>
      </c>
      <c r="CY98" s="96">
        <v>0</v>
      </c>
      <c r="CZ98" s="96">
        <v>0</v>
      </c>
      <c r="DA98" s="96">
        <v>0</v>
      </c>
      <c r="DB98" s="96">
        <v>0</v>
      </c>
      <c r="DC98" s="96">
        <v>0</v>
      </c>
      <c r="DD98" s="96">
        <v>0</v>
      </c>
      <c r="DE98" s="96">
        <v>0</v>
      </c>
      <c r="DF98" s="96">
        <v>0</v>
      </c>
      <c r="DG98" s="96">
        <v>0</v>
      </c>
      <c r="DH98" s="96">
        <v>0</v>
      </c>
      <c r="DI98" s="96">
        <v>0</v>
      </c>
      <c r="DJ98" s="96">
        <v>0</v>
      </c>
      <c r="DK98" s="96">
        <v>0</v>
      </c>
      <c r="DL98" s="96">
        <v>0</v>
      </c>
      <c r="DM98" s="96">
        <v>0</v>
      </c>
      <c r="DN98" s="96">
        <v>0</v>
      </c>
      <c r="DO98" s="96">
        <v>0</v>
      </c>
      <c r="DP98" s="96">
        <v>0</v>
      </c>
      <c r="DQ98" s="96">
        <v>0</v>
      </c>
      <c r="DR98" s="96">
        <v>0</v>
      </c>
      <c r="DS98" s="96">
        <v>0</v>
      </c>
      <c r="DT98" s="96">
        <v>0</v>
      </c>
      <c r="DU98" s="96">
        <v>0</v>
      </c>
      <c r="DV98" s="96">
        <v>0</v>
      </c>
      <c r="DW98" s="96">
        <v>0</v>
      </c>
      <c r="DX98" s="96">
        <v>0</v>
      </c>
      <c r="DY98" s="96">
        <v>0</v>
      </c>
      <c r="DZ98" s="96">
        <v>0</v>
      </c>
      <c r="EA98" s="96">
        <v>0</v>
      </c>
      <c r="EB98" s="96">
        <v>0</v>
      </c>
      <c r="EC98" s="96">
        <v>0</v>
      </c>
      <c r="ED98" s="96">
        <v>0</v>
      </c>
      <c r="EE98" s="96">
        <v>0</v>
      </c>
      <c r="EF98" s="96">
        <v>0</v>
      </c>
      <c r="EG98" s="96">
        <v>0</v>
      </c>
      <c r="EH98" s="96">
        <v>0</v>
      </c>
      <c r="EI98" s="96">
        <v>0</v>
      </c>
      <c r="EJ98" s="96">
        <v>0</v>
      </c>
      <c r="EK98" s="96">
        <v>0</v>
      </c>
      <c r="EL98" s="96">
        <v>0</v>
      </c>
      <c r="EM98" s="96">
        <v>0</v>
      </c>
      <c r="EN98" s="96">
        <v>0</v>
      </c>
      <c r="EO98" s="96">
        <v>0</v>
      </c>
      <c r="EP98" s="96">
        <v>0</v>
      </c>
      <c r="EQ98" s="96">
        <v>0</v>
      </c>
      <c r="ER98" s="96">
        <v>0</v>
      </c>
      <c r="ES98" s="96">
        <v>0</v>
      </c>
      <c r="ET98" s="96">
        <v>0</v>
      </c>
      <c r="EU98" s="96">
        <v>0</v>
      </c>
      <c r="EV98" s="96">
        <v>0</v>
      </c>
      <c r="EW98" s="96">
        <v>0</v>
      </c>
      <c r="EX98" s="96">
        <v>0</v>
      </c>
      <c r="EY98" s="96">
        <v>0</v>
      </c>
      <c r="EZ98" s="96">
        <v>0</v>
      </c>
      <c r="FA98" s="96">
        <v>0</v>
      </c>
      <c r="FB98" s="96">
        <v>0</v>
      </c>
      <c r="FC98" s="96">
        <v>0</v>
      </c>
      <c r="FD98" s="96">
        <v>0</v>
      </c>
      <c r="FE98" s="96">
        <v>0</v>
      </c>
      <c r="FF98" s="96">
        <v>0</v>
      </c>
      <c r="FG98" s="96">
        <v>0</v>
      </c>
      <c r="FH98" s="96">
        <v>0</v>
      </c>
      <c r="FI98" s="96">
        <v>0</v>
      </c>
      <c r="FJ98" s="96">
        <v>0</v>
      </c>
      <c r="FK98" s="96">
        <v>0</v>
      </c>
      <c r="FL98" s="96">
        <v>0</v>
      </c>
      <c r="FM98" s="96">
        <v>0</v>
      </c>
      <c r="FN98" s="96">
        <v>0</v>
      </c>
      <c r="FO98" s="96">
        <v>0</v>
      </c>
      <c r="FP98" s="96">
        <v>0</v>
      </c>
      <c r="FQ98" s="96">
        <v>0</v>
      </c>
      <c r="FR98" s="96">
        <v>0</v>
      </c>
      <c r="FS98" s="96">
        <v>0</v>
      </c>
      <c r="FT98" s="96">
        <v>0</v>
      </c>
      <c r="FU98" s="96">
        <v>0</v>
      </c>
      <c r="FV98" s="96">
        <v>0</v>
      </c>
      <c r="FW98" s="96">
        <v>0</v>
      </c>
      <c r="FX98" s="96">
        <v>0</v>
      </c>
      <c r="FY98" s="96">
        <v>0</v>
      </c>
      <c r="FZ98" s="96">
        <v>0</v>
      </c>
      <c r="GA98" s="96">
        <v>0</v>
      </c>
      <c r="GB98" s="96">
        <v>0</v>
      </c>
      <c r="GC98" s="96">
        <v>0</v>
      </c>
      <c r="GD98" s="96">
        <v>0</v>
      </c>
      <c r="GE98" s="96">
        <v>0</v>
      </c>
      <c r="GF98" s="96">
        <v>0</v>
      </c>
      <c r="GG98" s="96">
        <v>0</v>
      </c>
      <c r="GH98" s="96">
        <v>0</v>
      </c>
      <c r="GI98" s="87">
        <v>135633</v>
      </c>
      <c r="GJ98" s="81"/>
      <c r="GK98" s="81"/>
    </row>
    <row r="99" spans="1:193">
      <c r="A99" s="87">
        <v>135671</v>
      </c>
      <c r="B99" s="87">
        <f>_xlfn.XLOOKUP(A99,[9]Planilha1!$L:$L,[9]Planilha1!$B:$B,,0)</f>
        <v>6406</v>
      </c>
      <c r="C99" s="87" t="s">
        <v>292</v>
      </c>
      <c r="D99" s="87" t="s">
        <v>293</v>
      </c>
      <c r="E99" s="91">
        <v>0.1003</v>
      </c>
      <c r="F99" s="87" t="s">
        <v>159</v>
      </c>
      <c r="G99" s="87" t="s">
        <v>160</v>
      </c>
      <c r="H99" s="95" t="str">
        <f>VLOOKUP(B99,Elegibilidade!A:I,9,0)</f>
        <v>Elegível</v>
      </c>
      <c r="I99" s="92">
        <v>45</v>
      </c>
      <c r="J99" s="88">
        <v>0</v>
      </c>
      <c r="K99" s="88">
        <f>NPV(0.8%,T99:GH99)</f>
        <v>60423.723159435911</v>
      </c>
      <c r="L99" s="88">
        <f t="shared" ref="L99:L130" si="15">J99+K99</f>
        <v>60423.723159435911</v>
      </c>
      <c r="M99" s="87" t="s">
        <v>162</v>
      </c>
      <c r="N99" s="88">
        <f>VLOOKUP(M99,Base!A:B,2,0)*L99</f>
        <v>60423.723159435911</v>
      </c>
      <c r="O99" s="88">
        <f t="shared" si="11"/>
        <v>58533.429140804386</v>
      </c>
      <c r="P99" s="88">
        <f>Vendas!$J$1</f>
        <v>880.37366341237282</v>
      </c>
      <c r="Q99" s="137">
        <f>VLOOKUP(A99,[10]FluxoFuturo!$A:$Q,17,0)</f>
        <v>377.26</v>
      </c>
      <c r="R99" s="88">
        <f t="shared" ref="R99:R101" si="16">P99*Q99</f>
        <v>332129.76825895178</v>
      </c>
      <c r="S99" s="93">
        <f t="shared" ref="S99:S101" si="17">O99/R99</f>
        <v>0.17623662415940869</v>
      </c>
      <c r="T99" s="96">
        <v>1604.22</v>
      </c>
      <c r="U99" s="96">
        <v>1604.22</v>
      </c>
      <c r="V99" s="96">
        <v>1604.22</v>
      </c>
      <c r="W99" s="96">
        <v>1604.22</v>
      </c>
      <c r="X99" s="96">
        <v>1604.22</v>
      </c>
      <c r="Y99" s="96">
        <v>1604.22</v>
      </c>
      <c r="Z99" s="96">
        <v>1604.22</v>
      </c>
      <c r="AA99" s="96">
        <v>1604.22</v>
      </c>
      <c r="AB99" s="96">
        <v>1604.22</v>
      </c>
      <c r="AC99" s="96">
        <v>1604.22</v>
      </c>
      <c r="AD99" s="96">
        <v>1604.22</v>
      </c>
      <c r="AE99" s="96">
        <v>1604.22</v>
      </c>
      <c r="AF99" s="96">
        <v>1604.22</v>
      </c>
      <c r="AG99" s="96">
        <v>1604.22</v>
      </c>
      <c r="AH99" s="96">
        <v>1604.22</v>
      </c>
      <c r="AI99" s="96">
        <v>1604.22</v>
      </c>
      <c r="AJ99" s="96">
        <v>1604.22</v>
      </c>
      <c r="AK99" s="96">
        <v>1604.22</v>
      </c>
      <c r="AL99" s="96">
        <v>1604.22</v>
      </c>
      <c r="AM99" s="96">
        <v>1604.22</v>
      </c>
      <c r="AN99" s="96">
        <v>1604.22</v>
      </c>
      <c r="AO99" s="96">
        <v>1604.22</v>
      </c>
      <c r="AP99" s="96">
        <v>1604.22</v>
      </c>
      <c r="AQ99" s="96">
        <v>1604.22</v>
      </c>
      <c r="AR99" s="96">
        <v>1604.22</v>
      </c>
      <c r="AS99" s="96">
        <v>1604.22</v>
      </c>
      <c r="AT99" s="96">
        <v>1604.22</v>
      </c>
      <c r="AU99" s="96">
        <v>1604.22</v>
      </c>
      <c r="AV99" s="96">
        <v>1604.22</v>
      </c>
      <c r="AW99" s="96">
        <v>1604.22</v>
      </c>
      <c r="AX99" s="96">
        <v>1604.22</v>
      </c>
      <c r="AY99" s="96">
        <v>1604.22</v>
      </c>
      <c r="AZ99" s="96">
        <v>1604.22</v>
      </c>
      <c r="BA99" s="96">
        <v>1604.22</v>
      </c>
      <c r="BB99" s="96">
        <v>1604.22</v>
      </c>
      <c r="BC99" s="96">
        <v>1604.22</v>
      </c>
      <c r="BD99" s="96">
        <v>1604.22</v>
      </c>
      <c r="BE99" s="96">
        <v>1604.22</v>
      </c>
      <c r="BF99" s="96">
        <v>1604.22</v>
      </c>
      <c r="BG99" s="96">
        <v>1604.22</v>
      </c>
      <c r="BH99" s="96">
        <v>1604.22</v>
      </c>
      <c r="BI99" s="96">
        <v>1604.22</v>
      </c>
      <c r="BJ99" s="96">
        <v>1604.22</v>
      </c>
      <c r="BK99" s="96">
        <v>1604.22</v>
      </c>
      <c r="BL99" s="96">
        <v>1604.29</v>
      </c>
      <c r="BM99" s="96">
        <v>0</v>
      </c>
      <c r="BN99" s="96">
        <v>0</v>
      </c>
      <c r="BO99" s="96">
        <v>0</v>
      </c>
      <c r="BP99" s="96">
        <v>0</v>
      </c>
      <c r="BQ99" s="96">
        <v>0</v>
      </c>
      <c r="BR99" s="96">
        <v>0</v>
      </c>
      <c r="BS99" s="96">
        <v>0</v>
      </c>
      <c r="BT99" s="96">
        <v>0</v>
      </c>
      <c r="BU99" s="96">
        <v>0</v>
      </c>
      <c r="BV99" s="96">
        <v>0</v>
      </c>
      <c r="BW99" s="96">
        <v>0</v>
      </c>
      <c r="BX99" s="96">
        <v>0</v>
      </c>
      <c r="BY99" s="96">
        <v>0</v>
      </c>
      <c r="BZ99" s="96">
        <v>0</v>
      </c>
      <c r="CA99" s="96">
        <v>0</v>
      </c>
      <c r="CB99" s="96">
        <v>0</v>
      </c>
      <c r="CC99" s="96">
        <v>0</v>
      </c>
      <c r="CD99" s="96">
        <v>0</v>
      </c>
      <c r="CE99" s="96">
        <v>0</v>
      </c>
      <c r="CF99" s="96">
        <v>0</v>
      </c>
      <c r="CG99" s="96">
        <v>0</v>
      </c>
      <c r="CH99" s="96">
        <v>0</v>
      </c>
      <c r="CI99" s="96">
        <v>0</v>
      </c>
      <c r="CJ99" s="96">
        <v>0</v>
      </c>
      <c r="CK99" s="96">
        <v>0</v>
      </c>
      <c r="CL99" s="96">
        <v>0</v>
      </c>
      <c r="CM99" s="96">
        <v>0</v>
      </c>
      <c r="CN99" s="96">
        <v>0</v>
      </c>
      <c r="CO99" s="96">
        <v>0</v>
      </c>
      <c r="CP99" s="96">
        <v>0</v>
      </c>
      <c r="CQ99" s="96">
        <v>0</v>
      </c>
      <c r="CR99" s="96">
        <v>0</v>
      </c>
      <c r="CS99" s="96">
        <v>0</v>
      </c>
      <c r="CT99" s="96">
        <v>0</v>
      </c>
      <c r="CU99" s="96">
        <v>0</v>
      </c>
      <c r="CV99" s="96">
        <v>0</v>
      </c>
      <c r="CW99" s="96">
        <v>0</v>
      </c>
      <c r="CX99" s="96">
        <v>0</v>
      </c>
      <c r="CY99" s="96">
        <v>0</v>
      </c>
      <c r="CZ99" s="96">
        <v>0</v>
      </c>
      <c r="DA99" s="96">
        <v>0</v>
      </c>
      <c r="DB99" s="96">
        <v>0</v>
      </c>
      <c r="DC99" s="96">
        <v>0</v>
      </c>
      <c r="DD99" s="96">
        <v>0</v>
      </c>
      <c r="DE99" s="96">
        <v>0</v>
      </c>
      <c r="DF99" s="96">
        <v>0</v>
      </c>
      <c r="DG99" s="96">
        <v>0</v>
      </c>
      <c r="DH99" s="96">
        <v>0</v>
      </c>
      <c r="DI99" s="96">
        <v>0</v>
      </c>
      <c r="DJ99" s="96">
        <v>0</v>
      </c>
      <c r="DK99" s="96">
        <v>0</v>
      </c>
      <c r="DL99" s="96">
        <v>0</v>
      </c>
      <c r="DM99" s="96">
        <v>0</v>
      </c>
      <c r="DN99" s="96">
        <v>0</v>
      </c>
      <c r="DO99" s="96">
        <v>0</v>
      </c>
      <c r="DP99" s="96">
        <v>0</v>
      </c>
      <c r="DQ99" s="96">
        <v>0</v>
      </c>
      <c r="DR99" s="96">
        <v>0</v>
      </c>
      <c r="DS99" s="96">
        <v>0</v>
      </c>
      <c r="DT99" s="96">
        <v>0</v>
      </c>
      <c r="DU99" s="96">
        <v>0</v>
      </c>
      <c r="DV99" s="96">
        <v>0</v>
      </c>
      <c r="DW99" s="96">
        <v>0</v>
      </c>
      <c r="DX99" s="96">
        <v>0</v>
      </c>
      <c r="DY99" s="96">
        <v>0</v>
      </c>
      <c r="DZ99" s="96">
        <v>0</v>
      </c>
      <c r="EA99" s="96">
        <v>0</v>
      </c>
      <c r="EB99" s="96">
        <v>0</v>
      </c>
      <c r="EC99" s="96">
        <v>0</v>
      </c>
      <c r="ED99" s="96">
        <v>0</v>
      </c>
      <c r="EE99" s="96">
        <v>0</v>
      </c>
      <c r="EF99" s="96">
        <v>0</v>
      </c>
      <c r="EG99" s="96">
        <v>0</v>
      </c>
      <c r="EH99" s="96">
        <v>0</v>
      </c>
      <c r="EI99" s="96">
        <v>0</v>
      </c>
      <c r="EJ99" s="96">
        <v>0</v>
      </c>
      <c r="EK99" s="96">
        <v>0</v>
      </c>
      <c r="EL99" s="96">
        <v>0</v>
      </c>
      <c r="EM99" s="96">
        <v>0</v>
      </c>
      <c r="EN99" s="96">
        <v>0</v>
      </c>
      <c r="EO99" s="96">
        <v>0</v>
      </c>
      <c r="EP99" s="96">
        <v>0</v>
      </c>
      <c r="EQ99" s="96">
        <v>0</v>
      </c>
      <c r="ER99" s="96">
        <v>0</v>
      </c>
      <c r="ES99" s="96">
        <v>0</v>
      </c>
      <c r="ET99" s="96">
        <v>0</v>
      </c>
      <c r="EU99" s="96">
        <v>0</v>
      </c>
      <c r="EV99" s="96">
        <v>0</v>
      </c>
      <c r="EW99" s="96">
        <v>0</v>
      </c>
      <c r="EX99" s="96">
        <v>0</v>
      </c>
      <c r="EY99" s="96">
        <v>0</v>
      </c>
      <c r="EZ99" s="96">
        <v>0</v>
      </c>
      <c r="FA99" s="96">
        <v>0</v>
      </c>
      <c r="FB99" s="96">
        <v>0</v>
      </c>
      <c r="FC99" s="96">
        <v>0</v>
      </c>
      <c r="FD99" s="96">
        <v>0</v>
      </c>
      <c r="FE99" s="96">
        <v>0</v>
      </c>
      <c r="FF99" s="96">
        <v>0</v>
      </c>
      <c r="FG99" s="96">
        <v>0</v>
      </c>
      <c r="FH99" s="96">
        <v>0</v>
      </c>
      <c r="FI99" s="96">
        <v>0</v>
      </c>
      <c r="FJ99" s="96">
        <v>0</v>
      </c>
      <c r="FK99" s="96">
        <v>0</v>
      </c>
      <c r="FL99" s="96">
        <v>0</v>
      </c>
      <c r="FM99" s="96">
        <v>0</v>
      </c>
      <c r="FN99" s="96">
        <v>0</v>
      </c>
      <c r="FO99" s="96">
        <v>0</v>
      </c>
      <c r="FP99" s="96">
        <v>0</v>
      </c>
      <c r="FQ99" s="96">
        <v>0</v>
      </c>
      <c r="FR99" s="96">
        <v>0</v>
      </c>
      <c r="FS99" s="96">
        <v>0</v>
      </c>
      <c r="FT99" s="96">
        <v>0</v>
      </c>
      <c r="FU99" s="96">
        <v>0</v>
      </c>
      <c r="FV99" s="96">
        <v>0</v>
      </c>
      <c r="FW99" s="96">
        <v>0</v>
      </c>
      <c r="FX99" s="96">
        <v>0</v>
      </c>
      <c r="FY99" s="96">
        <v>0</v>
      </c>
      <c r="FZ99" s="96">
        <v>0</v>
      </c>
      <c r="GA99" s="96">
        <v>0</v>
      </c>
      <c r="GB99" s="96">
        <v>0</v>
      </c>
      <c r="GC99" s="96">
        <v>0</v>
      </c>
      <c r="GD99" s="96">
        <v>0</v>
      </c>
      <c r="GE99" s="96">
        <v>0</v>
      </c>
      <c r="GF99" s="96">
        <v>0</v>
      </c>
      <c r="GG99" s="96">
        <v>0</v>
      </c>
      <c r="GH99" s="96">
        <v>0</v>
      </c>
      <c r="GI99" s="87">
        <v>135671</v>
      </c>
      <c r="GJ99" s="81"/>
      <c r="GK99" s="81"/>
    </row>
    <row r="100" spans="1:193">
      <c r="A100" s="87">
        <v>135683</v>
      </c>
      <c r="B100" s="87">
        <f>_xlfn.XLOOKUP(A100,[9]Planilha1!$L:$L,[9]Planilha1!$B:$B,,0)</f>
        <v>6356</v>
      </c>
      <c r="C100" s="87" t="s">
        <v>573</v>
      </c>
      <c r="D100" s="87" t="s">
        <v>574</v>
      </c>
      <c r="E100" s="91">
        <v>0</v>
      </c>
      <c r="F100" s="87" t="s">
        <v>159</v>
      </c>
      <c r="G100" s="87" t="s">
        <v>160</v>
      </c>
      <c r="H100" s="95" t="str">
        <f>VLOOKUP(B100,Elegibilidade!A:I,9,0)</f>
        <v>Elegível</v>
      </c>
      <c r="I100" s="92">
        <v>9</v>
      </c>
      <c r="J100" s="88">
        <v>0</v>
      </c>
      <c r="K100" s="88">
        <f>SUM(T100:GH100)</f>
        <v>32500</v>
      </c>
      <c r="L100" s="88">
        <f t="shared" si="15"/>
        <v>32500</v>
      </c>
      <c r="M100" s="87" t="s">
        <v>162</v>
      </c>
      <c r="N100" s="88">
        <f>VLOOKUP(M100,Base!A:B,2,0)*L100</f>
        <v>32500</v>
      </c>
      <c r="O100" s="88">
        <f t="shared" si="11"/>
        <v>30423.668606513525</v>
      </c>
      <c r="P100" s="88">
        <f>Vendas!$J$1</f>
        <v>880.37366341237282</v>
      </c>
      <c r="Q100" s="137">
        <f>VLOOKUP(A100,[10]FluxoFuturo!$A:$Q,17,0)</f>
        <v>360</v>
      </c>
      <c r="R100" s="88">
        <f t="shared" si="16"/>
        <v>316934.51882845419</v>
      </c>
      <c r="S100" s="93">
        <f t="shared" si="17"/>
        <v>9.5993546928792625E-2</v>
      </c>
      <c r="T100" s="96">
        <v>0</v>
      </c>
      <c r="U100" s="96">
        <v>0</v>
      </c>
      <c r="V100" s="96">
        <v>0</v>
      </c>
      <c r="W100" s="96">
        <v>0</v>
      </c>
      <c r="X100" s="96">
        <v>6500</v>
      </c>
      <c r="Y100" s="96">
        <v>6500</v>
      </c>
      <c r="Z100" s="96">
        <v>6500</v>
      </c>
      <c r="AA100" s="96">
        <v>6500</v>
      </c>
      <c r="AB100" s="96">
        <v>6500</v>
      </c>
      <c r="AC100" s="96">
        <v>0</v>
      </c>
      <c r="AD100" s="96">
        <v>0</v>
      </c>
      <c r="AE100" s="96">
        <v>0</v>
      </c>
      <c r="AF100" s="96">
        <v>0</v>
      </c>
      <c r="AG100" s="96">
        <v>0</v>
      </c>
      <c r="AH100" s="96">
        <v>0</v>
      </c>
      <c r="AI100" s="96">
        <v>0</v>
      </c>
      <c r="AJ100" s="96">
        <v>0</v>
      </c>
      <c r="AK100" s="96">
        <v>0</v>
      </c>
      <c r="AL100" s="96">
        <v>0</v>
      </c>
      <c r="AM100" s="96">
        <v>0</v>
      </c>
      <c r="AN100" s="96">
        <v>0</v>
      </c>
      <c r="AO100" s="96">
        <v>0</v>
      </c>
      <c r="AP100" s="96">
        <v>0</v>
      </c>
      <c r="AQ100" s="96">
        <v>0</v>
      </c>
      <c r="AR100" s="96">
        <v>0</v>
      </c>
      <c r="AS100" s="96">
        <v>0</v>
      </c>
      <c r="AT100" s="96">
        <v>0</v>
      </c>
      <c r="AU100" s="96">
        <v>0</v>
      </c>
      <c r="AV100" s="96">
        <v>0</v>
      </c>
      <c r="AW100" s="96">
        <v>0</v>
      </c>
      <c r="AX100" s="96">
        <v>0</v>
      </c>
      <c r="AY100" s="96">
        <v>0</v>
      </c>
      <c r="AZ100" s="96">
        <v>0</v>
      </c>
      <c r="BA100" s="96">
        <v>0</v>
      </c>
      <c r="BB100" s="96">
        <v>0</v>
      </c>
      <c r="BC100" s="96">
        <v>0</v>
      </c>
      <c r="BD100" s="96">
        <v>0</v>
      </c>
      <c r="BE100" s="96">
        <v>0</v>
      </c>
      <c r="BF100" s="96">
        <v>0</v>
      </c>
      <c r="BG100" s="96">
        <v>0</v>
      </c>
      <c r="BH100" s="96">
        <v>0</v>
      </c>
      <c r="BI100" s="96">
        <v>0</v>
      </c>
      <c r="BJ100" s="96">
        <v>0</v>
      </c>
      <c r="BK100" s="96">
        <v>0</v>
      </c>
      <c r="BL100" s="96">
        <v>0</v>
      </c>
      <c r="BM100" s="96">
        <v>0</v>
      </c>
      <c r="BN100" s="96">
        <v>0</v>
      </c>
      <c r="BO100" s="96">
        <v>0</v>
      </c>
      <c r="BP100" s="96">
        <v>0</v>
      </c>
      <c r="BQ100" s="96">
        <v>0</v>
      </c>
      <c r="BR100" s="96">
        <v>0</v>
      </c>
      <c r="BS100" s="96">
        <v>0</v>
      </c>
      <c r="BT100" s="96">
        <v>0</v>
      </c>
      <c r="BU100" s="96">
        <v>0</v>
      </c>
      <c r="BV100" s="96">
        <v>0</v>
      </c>
      <c r="BW100" s="96">
        <v>0</v>
      </c>
      <c r="BX100" s="96">
        <v>0</v>
      </c>
      <c r="BY100" s="96">
        <v>0</v>
      </c>
      <c r="BZ100" s="96">
        <v>0</v>
      </c>
      <c r="CA100" s="96">
        <v>0</v>
      </c>
      <c r="CB100" s="96">
        <v>0</v>
      </c>
      <c r="CC100" s="96">
        <v>0</v>
      </c>
      <c r="CD100" s="96">
        <v>0</v>
      </c>
      <c r="CE100" s="96">
        <v>0</v>
      </c>
      <c r="CF100" s="96">
        <v>0</v>
      </c>
      <c r="CG100" s="96">
        <v>0</v>
      </c>
      <c r="CH100" s="96">
        <v>0</v>
      </c>
      <c r="CI100" s="96">
        <v>0</v>
      </c>
      <c r="CJ100" s="96">
        <v>0</v>
      </c>
      <c r="CK100" s="96">
        <v>0</v>
      </c>
      <c r="CL100" s="96">
        <v>0</v>
      </c>
      <c r="CM100" s="96">
        <v>0</v>
      </c>
      <c r="CN100" s="96">
        <v>0</v>
      </c>
      <c r="CO100" s="96">
        <v>0</v>
      </c>
      <c r="CP100" s="96">
        <v>0</v>
      </c>
      <c r="CQ100" s="96">
        <v>0</v>
      </c>
      <c r="CR100" s="96">
        <v>0</v>
      </c>
      <c r="CS100" s="96">
        <v>0</v>
      </c>
      <c r="CT100" s="96">
        <v>0</v>
      </c>
      <c r="CU100" s="96">
        <v>0</v>
      </c>
      <c r="CV100" s="96">
        <v>0</v>
      </c>
      <c r="CW100" s="96">
        <v>0</v>
      </c>
      <c r="CX100" s="96">
        <v>0</v>
      </c>
      <c r="CY100" s="96">
        <v>0</v>
      </c>
      <c r="CZ100" s="96">
        <v>0</v>
      </c>
      <c r="DA100" s="96">
        <v>0</v>
      </c>
      <c r="DB100" s="96">
        <v>0</v>
      </c>
      <c r="DC100" s="96">
        <v>0</v>
      </c>
      <c r="DD100" s="96">
        <v>0</v>
      </c>
      <c r="DE100" s="96">
        <v>0</v>
      </c>
      <c r="DF100" s="96">
        <v>0</v>
      </c>
      <c r="DG100" s="96">
        <v>0</v>
      </c>
      <c r="DH100" s="96">
        <v>0</v>
      </c>
      <c r="DI100" s="96">
        <v>0</v>
      </c>
      <c r="DJ100" s="96">
        <v>0</v>
      </c>
      <c r="DK100" s="96">
        <v>0</v>
      </c>
      <c r="DL100" s="96">
        <v>0</v>
      </c>
      <c r="DM100" s="96">
        <v>0</v>
      </c>
      <c r="DN100" s="96">
        <v>0</v>
      </c>
      <c r="DO100" s="96">
        <v>0</v>
      </c>
      <c r="DP100" s="96">
        <v>0</v>
      </c>
      <c r="DQ100" s="96">
        <v>0</v>
      </c>
      <c r="DR100" s="96">
        <v>0</v>
      </c>
      <c r="DS100" s="96">
        <v>0</v>
      </c>
      <c r="DT100" s="96">
        <v>0</v>
      </c>
      <c r="DU100" s="96">
        <v>0</v>
      </c>
      <c r="DV100" s="96">
        <v>0</v>
      </c>
      <c r="DW100" s="96">
        <v>0</v>
      </c>
      <c r="DX100" s="96">
        <v>0</v>
      </c>
      <c r="DY100" s="96">
        <v>0</v>
      </c>
      <c r="DZ100" s="96">
        <v>0</v>
      </c>
      <c r="EA100" s="96">
        <v>0</v>
      </c>
      <c r="EB100" s="96">
        <v>0</v>
      </c>
      <c r="EC100" s="96">
        <v>0</v>
      </c>
      <c r="ED100" s="96">
        <v>0</v>
      </c>
      <c r="EE100" s="96">
        <v>0</v>
      </c>
      <c r="EF100" s="96">
        <v>0</v>
      </c>
      <c r="EG100" s="96">
        <v>0</v>
      </c>
      <c r="EH100" s="96">
        <v>0</v>
      </c>
      <c r="EI100" s="96">
        <v>0</v>
      </c>
      <c r="EJ100" s="96">
        <v>0</v>
      </c>
      <c r="EK100" s="96">
        <v>0</v>
      </c>
      <c r="EL100" s="96">
        <v>0</v>
      </c>
      <c r="EM100" s="96">
        <v>0</v>
      </c>
      <c r="EN100" s="96">
        <v>0</v>
      </c>
      <c r="EO100" s="96">
        <v>0</v>
      </c>
      <c r="EP100" s="96">
        <v>0</v>
      </c>
      <c r="EQ100" s="96">
        <v>0</v>
      </c>
      <c r="ER100" s="96">
        <v>0</v>
      </c>
      <c r="ES100" s="96">
        <v>0</v>
      </c>
      <c r="ET100" s="96">
        <v>0</v>
      </c>
      <c r="EU100" s="96">
        <v>0</v>
      </c>
      <c r="EV100" s="96">
        <v>0</v>
      </c>
      <c r="EW100" s="96">
        <v>0</v>
      </c>
      <c r="EX100" s="96">
        <v>0</v>
      </c>
      <c r="EY100" s="96">
        <v>0</v>
      </c>
      <c r="EZ100" s="96">
        <v>0</v>
      </c>
      <c r="FA100" s="96">
        <v>0</v>
      </c>
      <c r="FB100" s="96">
        <v>0</v>
      </c>
      <c r="FC100" s="96">
        <v>0</v>
      </c>
      <c r="FD100" s="96">
        <v>0</v>
      </c>
      <c r="FE100" s="96">
        <v>0</v>
      </c>
      <c r="FF100" s="96">
        <v>0</v>
      </c>
      <c r="FG100" s="96">
        <v>0</v>
      </c>
      <c r="FH100" s="96">
        <v>0</v>
      </c>
      <c r="FI100" s="96">
        <v>0</v>
      </c>
      <c r="FJ100" s="96">
        <v>0</v>
      </c>
      <c r="FK100" s="96">
        <v>0</v>
      </c>
      <c r="FL100" s="96">
        <v>0</v>
      </c>
      <c r="FM100" s="96">
        <v>0</v>
      </c>
      <c r="FN100" s="96">
        <v>0</v>
      </c>
      <c r="FO100" s="96">
        <v>0</v>
      </c>
      <c r="FP100" s="96">
        <v>0</v>
      </c>
      <c r="FQ100" s="96">
        <v>0</v>
      </c>
      <c r="FR100" s="96">
        <v>0</v>
      </c>
      <c r="FS100" s="96">
        <v>0</v>
      </c>
      <c r="FT100" s="96">
        <v>0</v>
      </c>
      <c r="FU100" s="96">
        <v>0</v>
      </c>
      <c r="FV100" s="96">
        <v>0</v>
      </c>
      <c r="FW100" s="96">
        <v>0</v>
      </c>
      <c r="FX100" s="96">
        <v>0</v>
      </c>
      <c r="FY100" s="96">
        <v>0</v>
      </c>
      <c r="FZ100" s="96">
        <v>0</v>
      </c>
      <c r="GA100" s="96">
        <v>0</v>
      </c>
      <c r="GB100" s="96">
        <v>0</v>
      </c>
      <c r="GC100" s="96">
        <v>0</v>
      </c>
      <c r="GD100" s="96">
        <v>0</v>
      </c>
      <c r="GE100" s="96">
        <v>0</v>
      </c>
      <c r="GF100" s="96">
        <v>0</v>
      </c>
      <c r="GG100" s="96">
        <v>0</v>
      </c>
      <c r="GH100" s="96">
        <v>0</v>
      </c>
      <c r="GI100" s="87">
        <v>135683</v>
      </c>
      <c r="GJ100" s="81"/>
      <c r="GK100" s="81"/>
    </row>
    <row r="101" spans="1:193">
      <c r="A101" s="87">
        <v>135635</v>
      </c>
      <c r="B101" s="87">
        <f>_xlfn.XLOOKUP(A101,[9]Planilha1!$L:$L,[9]Planilha1!$B:$B,,0)</f>
        <v>6428</v>
      </c>
      <c r="C101" s="87" t="s">
        <v>202</v>
      </c>
      <c r="D101" s="87" t="s">
        <v>203</v>
      </c>
      <c r="E101" s="91">
        <v>0</v>
      </c>
      <c r="F101" s="87" t="s">
        <v>159</v>
      </c>
      <c r="G101" s="87" t="s">
        <v>160</v>
      </c>
      <c r="H101" s="95" t="str">
        <f>VLOOKUP(B101,Elegibilidade!A:I,9,0)</f>
        <v>Elegível</v>
      </c>
      <c r="I101" s="92">
        <v>8</v>
      </c>
      <c r="J101" s="88">
        <v>0</v>
      </c>
      <c r="K101" s="88">
        <f>SUM(T101:GH101)</f>
        <v>26250</v>
      </c>
      <c r="L101" s="88">
        <f t="shared" si="15"/>
        <v>26250</v>
      </c>
      <c r="M101" s="87" t="s">
        <v>162</v>
      </c>
      <c r="N101" s="88">
        <f>VLOOKUP(M101,Base!A:B,2,0)*L101</f>
        <v>26250</v>
      </c>
      <c r="O101" s="88">
        <f t="shared" si="11"/>
        <v>25043.744537744955</v>
      </c>
      <c r="P101" s="88">
        <f>Vendas!$J$1</f>
        <v>880.37366341237282</v>
      </c>
      <c r="Q101" s="137">
        <f>VLOOKUP(A101,[10]FluxoFuturo!$A:$Q,17,0)</f>
        <v>361.26</v>
      </c>
      <c r="R101" s="88">
        <f t="shared" si="16"/>
        <v>318043.78964435379</v>
      </c>
      <c r="S101" s="93">
        <f t="shared" si="17"/>
        <v>7.8743070461302286E-2</v>
      </c>
      <c r="T101" s="96">
        <v>0</v>
      </c>
      <c r="U101" s="96">
        <v>3750</v>
      </c>
      <c r="V101" s="96">
        <v>3750</v>
      </c>
      <c r="W101" s="96">
        <v>3750</v>
      </c>
      <c r="X101" s="96">
        <v>3750</v>
      </c>
      <c r="Y101" s="96">
        <v>3750</v>
      </c>
      <c r="Z101" s="96">
        <v>3750</v>
      </c>
      <c r="AA101" s="96">
        <v>3750</v>
      </c>
      <c r="AB101" s="96">
        <v>0</v>
      </c>
      <c r="AC101" s="96">
        <v>0</v>
      </c>
      <c r="AD101" s="96">
        <v>0</v>
      </c>
      <c r="AE101" s="96">
        <v>0</v>
      </c>
      <c r="AF101" s="96">
        <v>0</v>
      </c>
      <c r="AG101" s="96">
        <v>0</v>
      </c>
      <c r="AH101" s="96">
        <v>0</v>
      </c>
      <c r="AI101" s="96">
        <v>0</v>
      </c>
      <c r="AJ101" s="96">
        <v>0</v>
      </c>
      <c r="AK101" s="96">
        <v>0</v>
      </c>
      <c r="AL101" s="96">
        <v>0</v>
      </c>
      <c r="AM101" s="96">
        <v>0</v>
      </c>
      <c r="AN101" s="96">
        <v>0</v>
      </c>
      <c r="AO101" s="96">
        <v>0</v>
      </c>
      <c r="AP101" s="96">
        <v>0</v>
      </c>
      <c r="AQ101" s="96">
        <v>0</v>
      </c>
      <c r="AR101" s="96">
        <v>0</v>
      </c>
      <c r="AS101" s="96">
        <v>0</v>
      </c>
      <c r="AT101" s="96">
        <v>0</v>
      </c>
      <c r="AU101" s="96">
        <v>0</v>
      </c>
      <c r="AV101" s="96">
        <v>0</v>
      </c>
      <c r="AW101" s="96">
        <v>0</v>
      </c>
      <c r="AX101" s="96">
        <v>0</v>
      </c>
      <c r="AY101" s="96">
        <v>0</v>
      </c>
      <c r="AZ101" s="96">
        <v>0</v>
      </c>
      <c r="BA101" s="96">
        <v>0</v>
      </c>
      <c r="BB101" s="96">
        <v>0</v>
      </c>
      <c r="BC101" s="96">
        <v>0</v>
      </c>
      <c r="BD101" s="96">
        <v>0</v>
      </c>
      <c r="BE101" s="96">
        <v>0</v>
      </c>
      <c r="BF101" s="96">
        <v>0</v>
      </c>
      <c r="BG101" s="96">
        <v>0</v>
      </c>
      <c r="BH101" s="96">
        <v>0</v>
      </c>
      <c r="BI101" s="96">
        <v>0</v>
      </c>
      <c r="BJ101" s="96">
        <v>0</v>
      </c>
      <c r="BK101" s="96">
        <v>0</v>
      </c>
      <c r="BL101" s="96">
        <v>0</v>
      </c>
      <c r="BM101" s="96">
        <v>0</v>
      </c>
      <c r="BN101" s="96">
        <v>0</v>
      </c>
      <c r="BO101" s="96">
        <v>0</v>
      </c>
      <c r="BP101" s="96">
        <v>0</v>
      </c>
      <c r="BQ101" s="96">
        <v>0</v>
      </c>
      <c r="BR101" s="96">
        <v>0</v>
      </c>
      <c r="BS101" s="96">
        <v>0</v>
      </c>
      <c r="BT101" s="96">
        <v>0</v>
      </c>
      <c r="BU101" s="96">
        <v>0</v>
      </c>
      <c r="BV101" s="96">
        <v>0</v>
      </c>
      <c r="BW101" s="96">
        <v>0</v>
      </c>
      <c r="BX101" s="96">
        <v>0</v>
      </c>
      <c r="BY101" s="96">
        <v>0</v>
      </c>
      <c r="BZ101" s="96">
        <v>0</v>
      </c>
      <c r="CA101" s="96">
        <v>0</v>
      </c>
      <c r="CB101" s="96">
        <v>0</v>
      </c>
      <c r="CC101" s="96">
        <v>0</v>
      </c>
      <c r="CD101" s="96">
        <v>0</v>
      </c>
      <c r="CE101" s="96">
        <v>0</v>
      </c>
      <c r="CF101" s="96">
        <v>0</v>
      </c>
      <c r="CG101" s="96">
        <v>0</v>
      </c>
      <c r="CH101" s="96">
        <v>0</v>
      </c>
      <c r="CI101" s="96">
        <v>0</v>
      </c>
      <c r="CJ101" s="96">
        <v>0</v>
      </c>
      <c r="CK101" s="96">
        <v>0</v>
      </c>
      <c r="CL101" s="96">
        <v>0</v>
      </c>
      <c r="CM101" s="96">
        <v>0</v>
      </c>
      <c r="CN101" s="96">
        <v>0</v>
      </c>
      <c r="CO101" s="96">
        <v>0</v>
      </c>
      <c r="CP101" s="96">
        <v>0</v>
      </c>
      <c r="CQ101" s="96">
        <v>0</v>
      </c>
      <c r="CR101" s="96">
        <v>0</v>
      </c>
      <c r="CS101" s="96">
        <v>0</v>
      </c>
      <c r="CT101" s="96">
        <v>0</v>
      </c>
      <c r="CU101" s="96">
        <v>0</v>
      </c>
      <c r="CV101" s="96">
        <v>0</v>
      </c>
      <c r="CW101" s="96">
        <v>0</v>
      </c>
      <c r="CX101" s="96">
        <v>0</v>
      </c>
      <c r="CY101" s="96">
        <v>0</v>
      </c>
      <c r="CZ101" s="96">
        <v>0</v>
      </c>
      <c r="DA101" s="96">
        <v>0</v>
      </c>
      <c r="DB101" s="96">
        <v>0</v>
      </c>
      <c r="DC101" s="96">
        <v>0</v>
      </c>
      <c r="DD101" s="96">
        <v>0</v>
      </c>
      <c r="DE101" s="96">
        <v>0</v>
      </c>
      <c r="DF101" s="96">
        <v>0</v>
      </c>
      <c r="DG101" s="96">
        <v>0</v>
      </c>
      <c r="DH101" s="96">
        <v>0</v>
      </c>
      <c r="DI101" s="96">
        <v>0</v>
      </c>
      <c r="DJ101" s="96">
        <v>0</v>
      </c>
      <c r="DK101" s="96">
        <v>0</v>
      </c>
      <c r="DL101" s="96">
        <v>0</v>
      </c>
      <c r="DM101" s="96">
        <v>0</v>
      </c>
      <c r="DN101" s="96">
        <v>0</v>
      </c>
      <c r="DO101" s="96">
        <v>0</v>
      </c>
      <c r="DP101" s="96">
        <v>0</v>
      </c>
      <c r="DQ101" s="96">
        <v>0</v>
      </c>
      <c r="DR101" s="96">
        <v>0</v>
      </c>
      <c r="DS101" s="96">
        <v>0</v>
      </c>
      <c r="DT101" s="96">
        <v>0</v>
      </c>
      <c r="DU101" s="96">
        <v>0</v>
      </c>
      <c r="DV101" s="96">
        <v>0</v>
      </c>
      <c r="DW101" s="96">
        <v>0</v>
      </c>
      <c r="DX101" s="96">
        <v>0</v>
      </c>
      <c r="DY101" s="96">
        <v>0</v>
      </c>
      <c r="DZ101" s="96">
        <v>0</v>
      </c>
      <c r="EA101" s="96">
        <v>0</v>
      </c>
      <c r="EB101" s="96">
        <v>0</v>
      </c>
      <c r="EC101" s="96">
        <v>0</v>
      </c>
      <c r="ED101" s="96">
        <v>0</v>
      </c>
      <c r="EE101" s="96">
        <v>0</v>
      </c>
      <c r="EF101" s="96">
        <v>0</v>
      </c>
      <c r="EG101" s="96">
        <v>0</v>
      </c>
      <c r="EH101" s="96">
        <v>0</v>
      </c>
      <c r="EI101" s="96">
        <v>0</v>
      </c>
      <c r="EJ101" s="96">
        <v>0</v>
      </c>
      <c r="EK101" s="96">
        <v>0</v>
      </c>
      <c r="EL101" s="96">
        <v>0</v>
      </c>
      <c r="EM101" s="96">
        <v>0</v>
      </c>
      <c r="EN101" s="96">
        <v>0</v>
      </c>
      <c r="EO101" s="96">
        <v>0</v>
      </c>
      <c r="EP101" s="96">
        <v>0</v>
      </c>
      <c r="EQ101" s="96">
        <v>0</v>
      </c>
      <c r="ER101" s="96">
        <v>0</v>
      </c>
      <c r="ES101" s="96">
        <v>0</v>
      </c>
      <c r="ET101" s="96">
        <v>0</v>
      </c>
      <c r="EU101" s="96">
        <v>0</v>
      </c>
      <c r="EV101" s="96">
        <v>0</v>
      </c>
      <c r="EW101" s="96">
        <v>0</v>
      </c>
      <c r="EX101" s="96">
        <v>0</v>
      </c>
      <c r="EY101" s="96">
        <v>0</v>
      </c>
      <c r="EZ101" s="96">
        <v>0</v>
      </c>
      <c r="FA101" s="96">
        <v>0</v>
      </c>
      <c r="FB101" s="96">
        <v>0</v>
      </c>
      <c r="FC101" s="96">
        <v>0</v>
      </c>
      <c r="FD101" s="96">
        <v>0</v>
      </c>
      <c r="FE101" s="96">
        <v>0</v>
      </c>
      <c r="FF101" s="96">
        <v>0</v>
      </c>
      <c r="FG101" s="96">
        <v>0</v>
      </c>
      <c r="FH101" s="96">
        <v>0</v>
      </c>
      <c r="FI101" s="96">
        <v>0</v>
      </c>
      <c r="FJ101" s="96">
        <v>0</v>
      </c>
      <c r="FK101" s="96">
        <v>0</v>
      </c>
      <c r="FL101" s="96">
        <v>0</v>
      </c>
      <c r="FM101" s="96">
        <v>0</v>
      </c>
      <c r="FN101" s="96">
        <v>0</v>
      </c>
      <c r="FO101" s="96">
        <v>0</v>
      </c>
      <c r="FP101" s="96">
        <v>0</v>
      </c>
      <c r="FQ101" s="96">
        <v>0</v>
      </c>
      <c r="FR101" s="96">
        <v>0</v>
      </c>
      <c r="FS101" s="96">
        <v>0</v>
      </c>
      <c r="FT101" s="96">
        <v>0</v>
      </c>
      <c r="FU101" s="96">
        <v>0</v>
      </c>
      <c r="FV101" s="96">
        <v>0</v>
      </c>
      <c r="FW101" s="96">
        <v>0</v>
      </c>
      <c r="FX101" s="96">
        <v>0</v>
      </c>
      <c r="FY101" s="96">
        <v>0</v>
      </c>
      <c r="FZ101" s="96">
        <v>0</v>
      </c>
      <c r="GA101" s="96">
        <v>0</v>
      </c>
      <c r="GB101" s="96">
        <v>0</v>
      </c>
      <c r="GC101" s="96">
        <v>0</v>
      </c>
      <c r="GD101" s="96">
        <v>0</v>
      </c>
      <c r="GE101" s="96">
        <v>0</v>
      </c>
      <c r="GF101" s="96">
        <v>0</v>
      </c>
      <c r="GG101" s="96">
        <v>0</v>
      </c>
      <c r="GH101" s="96">
        <v>0</v>
      </c>
      <c r="GI101" s="87">
        <v>135635</v>
      </c>
      <c r="GJ101" s="81"/>
      <c r="GK101" s="81"/>
    </row>
    <row r="103" spans="1:193">
      <c r="L103" s="136"/>
    </row>
  </sheetData>
  <conditionalFormatting sqref="H2:H101">
    <cfRule type="cellIs" dxfId="8" priority="1" operator="equal">
      <formula>"Inelegível"</formula>
    </cfRule>
    <cfRule type="cellIs" dxfId="7" priority="2" operator="equal">
      <formula>"Elegível"</formula>
    </cfRule>
  </conditionalFormatting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"/>
  <sheetViews>
    <sheetView showGridLines="0" workbookViewId="0"/>
  </sheetViews>
  <sheetFormatPr defaultRowHeight="15"/>
  <cols>
    <col min="1" max="1" width="10.28515625" bestFit="1" customWidth="1"/>
    <col min="2" max="2" width="22.28515625" bestFit="1" customWidth="1"/>
    <col min="3" max="3" width="12" bestFit="1" customWidth="1"/>
    <col min="4" max="4" width="5.140625" bestFit="1" customWidth="1"/>
    <col min="5" max="5" width="7.28515625" bestFit="1" customWidth="1"/>
    <col min="6" max="6" width="18.85546875" bestFit="1" customWidth="1"/>
    <col min="7" max="7" width="13.7109375" bestFit="1" customWidth="1"/>
    <col min="8" max="8" width="255" customWidth="1"/>
  </cols>
  <sheetData>
    <row r="1" spans="1:8">
      <c r="A1" s="10" t="s">
        <v>121</v>
      </c>
      <c r="B1" s="86" t="s">
        <v>122</v>
      </c>
      <c r="C1" s="86" t="s">
        <v>365</v>
      </c>
      <c r="D1" s="86" t="s">
        <v>575</v>
      </c>
      <c r="E1" s="86" t="s">
        <v>576</v>
      </c>
      <c r="F1" s="86" t="s">
        <v>125</v>
      </c>
      <c r="G1" s="86" t="s">
        <v>577</v>
      </c>
      <c r="H1" s="81"/>
    </row>
    <row r="2" spans="1:8">
      <c r="A2" s="87">
        <v>135645</v>
      </c>
      <c r="B2" s="87" t="s">
        <v>220</v>
      </c>
      <c r="C2" s="87" t="s">
        <v>221</v>
      </c>
      <c r="D2" s="87" t="s">
        <v>578</v>
      </c>
      <c r="E2" s="87">
        <v>16</v>
      </c>
      <c r="F2" s="87" t="s">
        <v>159</v>
      </c>
      <c r="G2" s="97">
        <v>45798</v>
      </c>
      <c r="H2" s="81"/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showGridLines="0" workbookViewId="0"/>
  </sheetViews>
  <sheetFormatPr defaultRowHeight="15"/>
  <cols>
    <col min="1" max="1" width="19" customWidth="1"/>
    <col min="2" max="2" width="37" customWidth="1"/>
    <col min="3" max="3" width="13.42578125" customWidth="1"/>
    <col min="4" max="4" width="17" customWidth="1"/>
    <col min="5" max="5" width="15.5703125" customWidth="1"/>
    <col min="6" max="6" width="30.5703125" customWidth="1"/>
    <col min="7" max="7" width="19.85546875" customWidth="1"/>
    <col min="8" max="8" width="20.42578125" customWidth="1"/>
    <col min="9" max="9" width="0" hidden="1" customWidth="1"/>
    <col min="10" max="10" width="255" customWidth="1"/>
  </cols>
  <sheetData>
    <row r="1" spans="1:10" ht="29.25">
      <c r="A1" s="9" t="s">
        <v>579</v>
      </c>
      <c r="B1" s="10" t="s">
        <v>122</v>
      </c>
      <c r="C1" s="10" t="s">
        <v>365</v>
      </c>
      <c r="D1" s="10" t="s">
        <v>575</v>
      </c>
      <c r="E1" s="10" t="s">
        <v>576</v>
      </c>
      <c r="F1" s="10" t="s">
        <v>125</v>
      </c>
      <c r="G1" s="10" t="s">
        <v>580</v>
      </c>
      <c r="H1" s="10" t="s">
        <v>581</v>
      </c>
      <c r="I1" s="1"/>
      <c r="J1" s="1"/>
    </row>
    <row r="2" spans="1:10">
      <c r="A2" s="11" t="s">
        <v>60</v>
      </c>
      <c r="B2" s="11" t="s">
        <v>60</v>
      </c>
      <c r="C2" s="11" t="s">
        <v>60</v>
      </c>
      <c r="D2" s="11" t="s">
        <v>60</v>
      </c>
      <c r="E2" s="11" t="s">
        <v>60</v>
      </c>
      <c r="F2" s="11" t="s">
        <v>60</v>
      </c>
      <c r="G2" s="11" t="s">
        <v>60</v>
      </c>
      <c r="H2" s="11" t="s">
        <v>60</v>
      </c>
      <c r="I2" s="1"/>
      <c r="J2" s="1"/>
    </row>
    <row r="3" spans="1:10" ht="71.849999999999994" customHeight="1">
      <c r="A3" s="1"/>
      <c r="B3" s="1"/>
      <c r="C3" s="1"/>
      <c r="D3" s="1"/>
      <c r="E3" s="1"/>
      <c r="F3" s="1"/>
      <c r="G3" s="1"/>
      <c r="H3" s="1"/>
      <c r="I3" s="1"/>
      <c r="J3" s="1"/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BD200-049C-489C-926C-5365EC121EF7}">
  <sheetPr>
    <tabColor rgb="FF002060"/>
  </sheetPr>
  <dimension ref="A3:M107"/>
  <sheetViews>
    <sheetView showGridLines="0" zoomScaleNormal="100" workbookViewId="0">
      <pane ySplit="4" topLeftCell="A5" activePane="bottomLeft" state="frozen"/>
      <selection pane="bottomLeft" activeCell="A4" sqref="A4"/>
    </sheetView>
  </sheetViews>
  <sheetFormatPr defaultRowHeight="15"/>
  <cols>
    <col min="1" max="1" width="8.7109375" bestFit="1" customWidth="1"/>
    <col min="2" max="2" width="4.85546875" bestFit="1" customWidth="1"/>
    <col min="3" max="3" width="8.140625" bestFit="1" customWidth="1"/>
    <col min="4" max="4" width="43.5703125" bestFit="1" customWidth="1"/>
    <col min="5" max="5" width="9.85546875" bestFit="1" customWidth="1"/>
    <col min="6" max="6" width="12.7109375" bestFit="1" customWidth="1"/>
    <col min="7" max="7" width="13.28515625" bestFit="1" customWidth="1"/>
    <col min="8" max="8" width="39" bestFit="1" customWidth="1"/>
    <col min="9" max="9" width="10.7109375" style="98" bestFit="1" customWidth="1"/>
    <col min="12" max="12" width="18.7109375" customWidth="1"/>
    <col min="13" max="13" width="9.42578125" customWidth="1"/>
  </cols>
  <sheetData>
    <row r="3" spans="1:13" ht="15.75" thickBot="1"/>
    <row r="4" spans="1:13" ht="26.25" thickBot="1">
      <c r="A4" s="99" t="s">
        <v>582</v>
      </c>
      <c r="B4" s="99" t="s">
        <v>583</v>
      </c>
      <c r="C4" s="100" t="s">
        <v>584</v>
      </c>
      <c r="D4" s="99" t="s">
        <v>585</v>
      </c>
      <c r="E4" s="99" t="s">
        <v>586</v>
      </c>
      <c r="F4" s="99" t="s">
        <v>587</v>
      </c>
      <c r="G4" s="99" t="s">
        <v>588</v>
      </c>
      <c r="H4" s="99" t="s">
        <v>589</v>
      </c>
      <c r="I4" s="101" t="s">
        <v>391</v>
      </c>
      <c r="L4" s="102" t="s">
        <v>590</v>
      </c>
      <c r="M4" s="103">
        <f>COUNTIF($I:$I,L4)</f>
        <v>93</v>
      </c>
    </row>
    <row r="5" spans="1:13">
      <c r="A5" s="104">
        <v>6358</v>
      </c>
      <c r="B5" s="104" t="s">
        <v>591</v>
      </c>
      <c r="C5" s="104" t="s">
        <v>592</v>
      </c>
      <c r="D5" s="104" t="s">
        <v>157</v>
      </c>
      <c r="E5" s="104" t="s">
        <v>593</v>
      </c>
      <c r="F5" s="104" t="s">
        <v>593</v>
      </c>
      <c r="G5" s="104" t="s">
        <v>593</v>
      </c>
      <c r="H5" s="104"/>
      <c r="I5" s="105" t="str">
        <f>IF(AND(E5="OK",F5="OK",G5="OK"),"Elegível","Inelegível")</f>
        <v>Elegível</v>
      </c>
      <c r="L5" s="102" t="s">
        <v>594</v>
      </c>
      <c r="M5" s="103">
        <f>COUNTIF($I:$I,L5)</f>
        <v>10</v>
      </c>
    </row>
    <row r="6" spans="1:13">
      <c r="A6" s="106">
        <v>6407</v>
      </c>
      <c r="B6" s="106" t="s">
        <v>595</v>
      </c>
      <c r="C6" s="106">
        <v>9</v>
      </c>
      <c r="D6" s="106" t="s">
        <v>164</v>
      </c>
      <c r="E6" s="106" t="s">
        <v>593</v>
      </c>
      <c r="F6" s="106" t="s">
        <v>593</v>
      </c>
      <c r="G6" s="106" t="s">
        <v>593</v>
      </c>
      <c r="H6" s="106"/>
      <c r="I6" s="105" t="str">
        <f t="shared" ref="I6:I69" si="0">IF(AND(E6="OK",F6="OK",G6="OK"),"Elegível","Inelegível")</f>
        <v>Elegível</v>
      </c>
      <c r="L6" s="102" t="s">
        <v>596</v>
      </c>
      <c r="M6" s="103">
        <f>SUM(M4:M5)</f>
        <v>103</v>
      </c>
    </row>
    <row r="7" spans="1:13">
      <c r="A7" s="106">
        <v>6398</v>
      </c>
      <c r="B7" s="106" t="s">
        <v>578</v>
      </c>
      <c r="C7" s="106">
        <v>13</v>
      </c>
      <c r="D7" s="106" t="s">
        <v>91</v>
      </c>
      <c r="E7" s="106" t="s">
        <v>593</v>
      </c>
      <c r="F7" s="106" t="s">
        <v>593</v>
      </c>
      <c r="G7" s="106" t="s">
        <v>593</v>
      </c>
      <c r="H7" s="106"/>
      <c r="I7" s="105" t="str">
        <f t="shared" si="0"/>
        <v>Elegível</v>
      </c>
    </row>
    <row r="8" spans="1:13">
      <c r="A8" s="106">
        <v>6399</v>
      </c>
      <c r="B8" s="106" t="s">
        <v>597</v>
      </c>
      <c r="C8" s="106">
        <v>11</v>
      </c>
      <c r="D8" s="106" t="s">
        <v>91</v>
      </c>
      <c r="E8" s="106" t="s">
        <v>593</v>
      </c>
      <c r="F8" s="106" t="s">
        <v>593</v>
      </c>
      <c r="G8" s="106" t="s">
        <v>593</v>
      </c>
      <c r="H8" s="106"/>
      <c r="I8" s="105" t="str">
        <f t="shared" si="0"/>
        <v>Elegível</v>
      </c>
    </row>
    <row r="9" spans="1:13">
      <c r="A9" s="106">
        <v>6400</v>
      </c>
      <c r="B9" s="106" t="s">
        <v>597</v>
      </c>
      <c r="C9" s="106">
        <v>12</v>
      </c>
      <c r="D9" s="106" t="s">
        <v>91</v>
      </c>
      <c r="E9" s="106" t="s">
        <v>593</v>
      </c>
      <c r="F9" s="106" t="s">
        <v>593</v>
      </c>
      <c r="G9" s="106" t="s">
        <v>593</v>
      </c>
      <c r="H9" s="106"/>
      <c r="I9" s="105" t="str">
        <f t="shared" si="0"/>
        <v>Elegível</v>
      </c>
    </row>
    <row r="10" spans="1:13">
      <c r="A10" s="106">
        <v>6388</v>
      </c>
      <c r="B10" s="106" t="s">
        <v>578</v>
      </c>
      <c r="C10" s="106">
        <v>24</v>
      </c>
      <c r="D10" s="106" t="s">
        <v>168</v>
      </c>
      <c r="E10" s="106" t="s">
        <v>593</v>
      </c>
      <c r="F10" s="106" t="s">
        <v>593</v>
      </c>
      <c r="G10" s="106" t="s">
        <v>593</v>
      </c>
      <c r="H10" s="106"/>
      <c r="I10" s="105" t="str">
        <f t="shared" si="0"/>
        <v>Elegível</v>
      </c>
    </row>
    <row r="11" spans="1:13">
      <c r="A11" s="106">
        <v>6382</v>
      </c>
      <c r="B11" s="106" t="s">
        <v>595</v>
      </c>
      <c r="C11" s="106">
        <v>8</v>
      </c>
      <c r="D11" s="106" t="s">
        <v>171</v>
      </c>
      <c r="E11" s="106" t="s">
        <v>593</v>
      </c>
      <c r="F11" s="106" t="s">
        <v>593</v>
      </c>
      <c r="G11" s="106" t="s">
        <v>593</v>
      </c>
      <c r="H11" s="106"/>
      <c r="I11" s="105" t="str">
        <f t="shared" si="0"/>
        <v>Elegível</v>
      </c>
    </row>
    <row r="12" spans="1:13">
      <c r="A12" s="106">
        <v>6366</v>
      </c>
      <c r="B12" s="106" t="s">
        <v>598</v>
      </c>
      <c r="C12" s="106">
        <v>1</v>
      </c>
      <c r="D12" s="106" t="s">
        <v>174</v>
      </c>
      <c r="E12" s="106" t="s">
        <v>593</v>
      </c>
      <c r="F12" s="106" t="s">
        <v>593</v>
      </c>
      <c r="G12" s="106" t="s">
        <v>593</v>
      </c>
      <c r="H12" s="106"/>
      <c r="I12" s="105" t="str">
        <f t="shared" si="0"/>
        <v>Elegível</v>
      </c>
    </row>
    <row r="13" spans="1:13">
      <c r="A13" s="106">
        <v>6441</v>
      </c>
      <c r="B13" s="106" t="s">
        <v>591</v>
      </c>
      <c r="C13" s="106">
        <v>4</v>
      </c>
      <c r="D13" s="106" t="s">
        <v>379</v>
      </c>
      <c r="E13" s="106" t="s">
        <v>593</v>
      </c>
      <c r="F13" s="106" t="s">
        <v>593</v>
      </c>
      <c r="G13" s="106" t="s">
        <v>593</v>
      </c>
      <c r="H13" s="106"/>
      <c r="I13" s="105" t="str">
        <f t="shared" si="0"/>
        <v>Elegível</v>
      </c>
    </row>
    <row r="14" spans="1:13">
      <c r="A14" s="106">
        <v>6385</v>
      </c>
      <c r="B14" s="106" t="s">
        <v>595</v>
      </c>
      <c r="C14" s="106">
        <v>12</v>
      </c>
      <c r="D14" s="106" t="s">
        <v>176</v>
      </c>
      <c r="E14" s="106" t="s">
        <v>593</v>
      </c>
      <c r="F14" s="106" t="s">
        <v>593</v>
      </c>
      <c r="G14" s="106" t="s">
        <v>593</v>
      </c>
      <c r="H14" s="106"/>
      <c r="I14" s="105" t="str">
        <f t="shared" si="0"/>
        <v>Elegível</v>
      </c>
    </row>
    <row r="15" spans="1:13">
      <c r="A15" s="106">
        <v>6390</v>
      </c>
      <c r="B15" s="106" t="s">
        <v>578</v>
      </c>
      <c r="C15" s="106">
        <v>29</v>
      </c>
      <c r="D15" s="106" t="s">
        <v>178</v>
      </c>
      <c r="E15" s="106" t="s">
        <v>593</v>
      </c>
      <c r="F15" s="106" t="s">
        <v>593</v>
      </c>
      <c r="G15" s="106" t="s">
        <v>593</v>
      </c>
      <c r="H15" s="106"/>
      <c r="I15" s="105" t="str">
        <f t="shared" si="0"/>
        <v>Elegível</v>
      </c>
    </row>
    <row r="16" spans="1:13">
      <c r="A16" s="106">
        <v>6387</v>
      </c>
      <c r="B16" s="106" t="s">
        <v>599</v>
      </c>
      <c r="C16" s="106">
        <v>28</v>
      </c>
      <c r="D16" s="106" t="s">
        <v>180</v>
      </c>
      <c r="E16" s="106" t="s">
        <v>593</v>
      </c>
      <c r="F16" s="106" t="s">
        <v>593</v>
      </c>
      <c r="G16" s="106" t="s">
        <v>593</v>
      </c>
      <c r="H16" s="106"/>
      <c r="I16" s="105" t="str">
        <f t="shared" si="0"/>
        <v>Elegível</v>
      </c>
    </row>
    <row r="17" spans="1:9">
      <c r="A17" s="106">
        <v>6440</v>
      </c>
      <c r="B17" s="106" t="s">
        <v>595</v>
      </c>
      <c r="C17" s="106">
        <v>14</v>
      </c>
      <c r="D17" s="106" t="s">
        <v>182</v>
      </c>
      <c r="E17" s="106" t="s">
        <v>593</v>
      </c>
      <c r="F17" s="106" t="s">
        <v>593</v>
      </c>
      <c r="G17" s="106" t="s">
        <v>593</v>
      </c>
      <c r="H17" s="106"/>
      <c r="I17" s="105" t="str">
        <f t="shared" si="0"/>
        <v>Elegível</v>
      </c>
    </row>
    <row r="18" spans="1:9">
      <c r="A18" s="106">
        <v>6401</v>
      </c>
      <c r="B18" s="106" t="s">
        <v>600</v>
      </c>
      <c r="C18" s="106">
        <v>18</v>
      </c>
      <c r="D18" s="106" t="s">
        <v>184</v>
      </c>
      <c r="E18" s="106" t="s">
        <v>593</v>
      </c>
      <c r="F18" s="106" t="s">
        <v>593</v>
      </c>
      <c r="G18" s="106" t="s">
        <v>593</v>
      </c>
      <c r="H18" s="106"/>
      <c r="I18" s="105" t="str">
        <f t="shared" si="0"/>
        <v>Elegível</v>
      </c>
    </row>
    <row r="19" spans="1:9">
      <c r="A19" s="106">
        <v>6430</v>
      </c>
      <c r="B19" s="106" t="s">
        <v>578</v>
      </c>
      <c r="C19" s="106">
        <v>22</v>
      </c>
      <c r="D19" s="106" t="s">
        <v>186</v>
      </c>
      <c r="E19" s="106" t="s">
        <v>593</v>
      </c>
      <c r="F19" s="106" t="s">
        <v>593</v>
      </c>
      <c r="G19" s="106" t="s">
        <v>593</v>
      </c>
      <c r="H19" s="106"/>
      <c r="I19" s="105" t="str">
        <f t="shared" si="0"/>
        <v>Elegível</v>
      </c>
    </row>
    <row r="20" spans="1:9">
      <c r="A20" s="106">
        <v>6389</v>
      </c>
      <c r="B20" s="106" t="s">
        <v>578</v>
      </c>
      <c r="C20" s="106">
        <v>27</v>
      </c>
      <c r="D20" s="106" t="s">
        <v>188</v>
      </c>
      <c r="E20" s="106" t="s">
        <v>593</v>
      </c>
      <c r="F20" s="106" t="s">
        <v>593</v>
      </c>
      <c r="G20" s="106" t="s">
        <v>593</v>
      </c>
      <c r="H20" s="106"/>
      <c r="I20" s="105" t="str">
        <f t="shared" si="0"/>
        <v>Elegível</v>
      </c>
    </row>
    <row r="21" spans="1:9">
      <c r="A21" s="106">
        <v>6426</v>
      </c>
      <c r="B21" s="106" t="s">
        <v>591</v>
      </c>
      <c r="C21" s="106">
        <v>2</v>
      </c>
      <c r="D21" s="106" t="s">
        <v>190</v>
      </c>
      <c r="E21" s="106" t="s">
        <v>593</v>
      </c>
      <c r="F21" s="106" t="s">
        <v>593</v>
      </c>
      <c r="G21" s="106" t="s">
        <v>593</v>
      </c>
      <c r="H21" s="106"/>
      <c r="I21" s="105" t="str">
        <f t="shared" si="0"/>
        <v>Elegível</v>
      </c>
    </row>
    <row r="22" spans="1:9">
      <c r="A22" s="106">
        <v>6446</v>
      </c>
      <c r="B22" s="106" t="s">
        <v>601</v>
      </c>
      <c r="C22" s="106">
        <v>18</v>
      </c>
      <c r="D22" s="106" t="s">
        <v>192</v>
      </c>
      <c r="E22" s="106" t="s">
        <v>593</v>
      </c>
      <c r="F22" s="106" t="s">
        <v>593</v>
      </c>
      <c r="G22" s="106" t="s">
        <v>593</v>
      </c>
      <c r="H22" s="106"/>
      <c r="I22" s="105" t="str">
        <f t="shared" si="0"/>
        <v>Elegível</v>
      </c>
    </row>
    <row r="23" spans="1:9">
      <c r="A23" s="106">
        <v>6403</v>
      </c>
      <c r="B23" s="106" t="s">
        <v>595</v>
      </c>
      <c r="C23" s="106">
        <v>15</v>
      </c>
      <c r="D23" s="106" t="s">
        <v>194</v>
      </c>
      <c r="E23" s="106" t="s">
        <v>593</v>
      </c>
      <c r="F23" s="106" t="s">
        <v>593</v>
      </c>
      <c r="G23" s="106" t="s">
        <v>593</v>
      </c>
      <c r="H23" s="106"/>
      <c r="I23" s="105" t="str">
        <f t="shared" si="0"/>
        <v>Elegível</v>
      </c>
    </row>
    <row r="24" spans="1:9">
      <c r="A24" s="106">
        <v>6377</v>
      </c>
      <c r="B24" s="106" t="s">
        <v>598</v>
      </c>
      <c r="C24" s="106">
        <v>15</v>
      </c>
      <c r="D24" s="106" t="s">
        <v>196</v>
      </c>
      <c r="E24" s="106" t="s">
        <v>593</v>
      </c>
      <c r="F24" s="106" t="s">
        <v>593</v>
      </c>
      <c r="G24" s="106" t="s">
        <v>593</v>
      </c>
      <c r="H24" s="106"/>
      <c r="I24" s="105" t="str">
        <f t="shared" si="0"/>
        <v>Elegível</v>
      </c>
    </row>
    <row r="25" spans="1:9">
      <c r="A25" s="106">
        <v>6370</v>
      </c>
      <c r="B25" s="106" t="s">
        <v>578</v>
      </c>
      <c r="C25" s="106">
        <v>25</v>
      </c>
      <c r="D25" s="106" t="s">
        <v>198</v>
      </c>
      <c r="E25" s="106" t="s">
        <v>593</v>
      </c>
      <c r="F25" s="106" t="s">
        <v>593</v>
      </c>
      <c r="G25" s="106" t="s">
        <v>593</v>
      </c>
      <c r="H25" s="106"/>
      <c r="I25" s="105" t="str">
        <f t="shared" si="0"/>
        <v>Elegível</v>
      </c>
    </row>
    <row r="26" spans="1:9">
      <c r="A26" s="106">
        <v>6427</v>
      </c>
      <c r="B26" s="106" t="s">
        <v>602</v>
      </c>
      <c r="C26" s="106">
        <v>34</v>
      </c>
      <c r="D26" s="106" t="s">
        <v>200</v>
      </c>
      <c r="E26" s="106" t="s">
        <v>593</v>
      </c>
      <c r="F26" s="106" t="s">
        <v>593</v>
      </c>
      <c r="G26" s="106" t="s">
        <v>593</v>
      </c>
      <c r="H26" s="106"/>
      <c r="I26" s="105" t="str">
        <f t="shared" si="0"/>
        <v>Elegível</v>
      </c>
    </row>
    <row r="27" spans="1:9">
      <c r="A27" s="106">
        <v>6428</v>
      </c>
      <c r="B27" s="106" t="s">
        <v>603</v>
      </c>
      <c r="C27" s="106">
        <v>13</v>
      </c>
      <c r="D27" s="106" t="s">
        <v>202</v>
      </c>
      <c r="E27" s="106" t="s">
        <v>593</v>
      </c>
      <c r="F27" s="106" t="s">
        <v>593</v>
      </c>
      <c r="G27" s="106" t="s">
        <v>593</v>
      </c>
      <c r="H27" s="106"/>
      <c r="I27" s="105" t="str">
        <f t="shared" si="0"/>
        <v>Elegível</v>
      </c>
    </row>
    <row r="28" spans="1:9">
      <c r="A28" s="106">
        <v>6437</v>
      </c>
      <c r="B28" s="106" t="s">
        <v>591</v>
      </c>
      <c r="C28" s="106">
        <v>6</v>
      </c>
      <c r="D28" s="106" t="s">
        <v>204</v>
      </c>
      <c r="E28" s="106" t="s">
        <v>593</v>
      </c>
      <c r="F28" s="106" t="s">
        <v>593</v>
      </c>
      <c r="G28" s="106" t="s">
        <v>593</v>
      </c>
      <c r="H28" s="106"/>
      <c r="I28" s="105" t="str">
        <f t="shared" si="0"/>
        <v>Elegível</v>
      </c>
    </row>
    <row r="29" spans="1:9">
      <c r="A29" s="106">
        <v>6454</v>
      </c>
      <c r="B29" s="106" t="s">
        <v>597</v>
      </c>
      <c r="C29" s="106">
        <v>9</v>
      </c>
      <c r="D29" s="106" t="s">
        <v>206</v>
      </c>
      <c r="E29" s="106" t="s">
        <v>593</v>
      </c>
      <c r="F29" s="106" t="s">
        <v>593</v>
      </c>
      <c r="G29" s="106" t="s">
        <v>593</v>
      </c>
      <c r="H29" s="106"/>
      <c r="I29" s="105" t="str">
        <f t="shared" si="0"/>
        <v>Elegível</v>
      </c>
    </row>
    <row r="30" spans="1:9">
      <c r="A30" s="106">
        <v>6354</v>
      </c>
      <c r="B30" s="106" t="s">
        <v>597</v>
      </c>
      <c r="C30" s="106">
        <v>1</v>
      </c>
      <c r="D30" s="106" t="s">
        <v>208</v>
      </c>
      <c r="E30" s="106" t="s">
        <v>593</v>
      </c>
      <c r="F30" s="106" t="s">
        <v>593</v>
      </c>
      <c r="G30" s="106" t="s">
        <v>593</v>
      </c>
      <c r="H30" s="106"/>
      <c r="I30" s="105" t="str">
        <f t="shared" si="0"/>
        <v>Elegível</v>
      </c>
    </row>
    <row r="31" spans="1:9">
      <c r="A31" s="106">
        <v>6380</v>
      </c>
      <c r="B31" s="106" t="s">
        <v>595</v>
      </c>
      <c r="C31" s="106">
        <v>6</v>
      </c>
      <c r="D31" s="106" t="s">
        <v>210</v>
      </c>
      <c r="E31" s="106" t="s">
        <v>593</v>
      </c>
      <c r="F31" s="106" t="s">
        <v>593</v>
      </c>
      <c r="G31" s="106" t="s">
        <v>593</v>
      </c>
      <c r="H31" s="106"/>
      <c r="I31" s="105" t="str">
        <f t="shared" si="0"/>
        <v>Elegível</v>
      </c>
    </row>
    <row r="32" spans="1:9">
      <c r="A32" s="106">
        <v>6447</v>
      </c>
      <c r="B32" s="106" t="s">
        <v>578</v>
      </c>
      <c r="C32" s="106">
        <v>23</v>
      </c>
      <c r="D32" s="106" t="s">
        <v>212</v>
      </c>
      <c r="E32" s="106" t="s">
        <v>593</v>
      </c>
      <c r="F32" s="106" t="s">
        <v>593</v>
      </c>
      <c r="G32" s="106" t="s">
        <v>593</v>
      </c>
      <c r="H32" s="106"/>
      <c r="I32" s="105" t="str">
        <f t="shared" si="0"/>
        <v>Elegível</v>
      </c>
    </row>
    <row r="33" spans="1:9">
      <c r="A33" s="106">
        <v>6404</v>
      </c>
      <c r="B33" s="106" t="s">
        <v>578</v>
      </c>
      <c r="C33" s="106">
        <v>17</v>
      </c>
      <c r="D33" s="106" t="s">
        <v>214</v>
      </c>
      <c r="E33" s="106" t="s">
        <v>593</v>
      </c>
      <c r="F33" s="106" t="s">
        <v>593</v>
      </c>
      <c r="G33" s="106" t="s">
        <v>593</v>
      </c>
      <c r="H33" s="106"/>
      <c r="I33" s="105" t="str">
        <f t="shared" si="0"/>
        <v>Elegível</v>
      </c>
    </row>
    <row r="34" spans="1:9">
      <c r="A34" s="106">
        <v>6355</v>
      </c>
      <c r="B34" s="106" t="s">
        <v>597</v>
      </c>
      <c r="C34" s="106">
        <v>2</v>
      </c>
      <c r="D34" s="106" t="s">
        <v>216</v>
      </c>
      <c r="E34" s="106" t="s">
        <v>593</v>
      </c>
      <c r="F34" s="106" t="s">
        <v>593</v>
      </c>
      <c r="G34" s="106" t="s">
        <v>593</v>
      </c>
      <c r="H34" s="106"/>
      <c r="I34" s="105" t="str">
        <f t="shared" si="0"/>
        <v>Elegível</v>
      </c>
    </row>
    <row r="35" spans="1:9">
      <c r="A35" s="106">
        <v>6448</v>
      </c>
      <c r="B35" s="106" t="s">
        <v>601</v>
      </c>
      <c r="C35" s="106">
        <v>16</v>
      </c>
      <c r="D35" s="106" t="s">
        <v>218</v>
      </c>
      <c r="E35" s="106" t="s">
        <v>593</v>
      </c>
      <c r="F35" s="106" t="s">
        <v>593</v>
      </c>
      <c r="G35" s="106" t="s">
        <v>593</v>
      </c>
      <c r="H35" s="106"/>
      <c r="I35" s="105" t="str">
        <f t="shared" si="0"/>
        <v>Elegível</v>
      </c>
    </row>
    <row r="36" spans="1:9">
      <c r="A36" s="106">
        <v>6394</v>
      </c>
      <c r="B36" s="106" t="s">
        <v>578</v>
      </c>
      <c r="C36" s="106">
        <v>15</v>
      </c>
      <c r="D36" s="106" t="s">
        <v>220</v>
      </c>
      <c r="E36" s="106" t="s">
        <v>593</v>
      </c>
      <c r="F36" s="106" t="s">
        <v>593</v>
      </c>
      <c r="G36" s="106" t="s">
        <v>593</v>
      </c>
      <c r="H36" s="106"/>
      <c r="I36" s="105" t="str">
        <f t="shared" si="0"/>
        <v>Elegível</v>
      </c>
    </row>
    <row r="37" spans="1:9">
      <c r="A37" s="106">
        <v>6396</v>
      </c>
      <c r="B37" s="106" t="s">
        <v>578</v>
      </c>
      <c r="C37" s="106">
        <v>16</v>
      </c>
      <c r="D37" s="106" t="s">
        <v>220</v>
      </c>
      <c r="E37" s="106" t="s">
        <v>593</v>
      </c>
      <c r="F37" s="106" t="s">
        <v>593</v>
      </c>
      <c r="G37" s="106" t="s">
        <v>593</v>
      </c>
      <c r="H37" s="106"/>
      <c r="I37" s="105" t="str">
        <f t="shared" si="0"/>
        <v>Elegível</v>
      </c>
    </row>
    <row r="38" spans="1:9">
      <c r="A38" s="106">
        <v>6375</v>
      </c>
      <c r="B38" s="106" t="s">
        <v>591</v>
      </c>
      <c r="C38" s="106">
        <v>14</v>
      </c>
      <c r="D38" s="106" t="s">
        <v>257</v>
      </c>
      <c r="E38" s="106" t="s">
        <v>593</v>
      </c>
      <c r="F38" s="106" t="s">
        <v>593</v>
      </c>
      <c r="G38" s="106" t="s">
        <v>593</v>
      </c>
      <c r="H38" s="106"/>
      <c r="I38" s="105" t="str">
        <f t="shared" si="0"/>
        <v>Elegível</v>
      </c>
    </row>
    <row r="39" spans="1:9">
      <c r="A39" s="106">
        <v>6359</v>
      </c>
      <c r="B39" s="106" t="s">
        <v>591</v>
      </c>
      <c r="C39" s="106">
        <v>8</v>
      </c>
      <c r="D39" s="106" t="s">
        <v>259</v>
      </c>
      <c r="E39" s="106" t="s">
        <v>593</v>
      </c>
      <c r="F39" s="106" t="s">
        <v>593</v>
      </c>
      <c r="G39" s="106" t="s">
        <v>593</v>
      </c>
      <c r="H39" s="106"/>
      <c r="I39" s="105" t="str">
        <f t="shared" si="0"/>
        <v>Elegível</v>
      </c>
    </row>
    <row r="40" spans="1:9">
      <c r="A40" s="106">
        <v>6442</v>
      </c>
      <c r="B40" s="106" t="s">
        <v>600</v>
      </c>
      <c r="C40" s="106">
        <v>16</v>
      </c>
      <c r="D40" s="106" t="s">
        <v>261</v>
      </c>
      <c r="E40" s="106" t="s">
        <v>593</v>
      </c>
      <c r="F40" s="106" t="s">
        <v>593</v>
      </c>
      <c r="G40" s="106" t="s">
        <v>593</v>
      </c>
      <c r="H40" s="106"/>
      <c r="I40" s="105" t="str">
        <f t="shared" si="0"/>
        <v>Elegível</v>
      </c>
    </row>
    <row r="41" spans="1:9">
      <c r="A41" s="106">
        <v>6415</v>
      </c>
      <c r="B41" s="106" t="s">
        <v>578</v>
      </c>
      <c r="C41" s="106">
        <v>1</v>
      </c>
      <c r="D41" s="106" t="s">
        <v>261</v>
      </c>
      <c r="E41" s="106" t="s">
        <v>593</v>
      </c>
      <c r="F41" s="106" t="s">
        <v>593</v>
      </c>
      <c r="G41" s="106" t="s">
        <v>593</v>
      </c>
      <c r="H41" s="106"/>
      <c r="I41" s="105" t="str">
        <f t="shared" si="0"/>
        <v>Elegível</v>
      </c>
    </row>
    <row r="42" spans="1:9">
      <c r="A42" s="106">
        <v>6416</v>
      </c>
      <c r="B42" s="106" t="s">
        <v>578</v>
      </c>
      <c r="C42" s="106">
        <v>2</v>
      </c>
      <c r="D42" s="106" t="s">
        <v>261</v>
      </c>
      <c r="E42" s="106" t="s">
        <v>593</v>
      </c>
      <c r="F42" s="106" t="s">
        <v>593</v>
      </c>
      <c r="G42" s="106" t="s">
        <v>593</v>
      </c>
      <c r="H42" s="106"/>
      <c r="I42" s="105" t="str">
        <f t="shared" si="0"/>
        <v>Elegível</v>
      </c>
    </row>
    <row r="43" spans="1:9">
      <c r="A43" s="106">
        <v>6397</v>
      </c>
      <c r="B43" s="106" t="s">
        <v>578</v>
      </c>
      <c r="C43" s="106">
        <v>20</v>
      </c>
      <c r="D43" s="106" t="s">
        <v>604</v>
      </c>
      <c r="E43" s="106" t="s">
        <v>593</v>
      </c>
      <c r="F43" s="106" t="s">
        <v>593</v>
      </c>
      <c r="G43" s="106" t="s">
        <v>593</v>
      </c>
      <c r="H43" s="106"/>
      <c r="I43" s="105" t="str">
        <f t="shared" si="0"/>
        <v>Elegível</v>
      </c>
    </row>
    <row r="44" spans="1:9">
      <c r="A44" s="106">
        <v>6414</v>
      </c>
      <c r="B44" s="106" t="s">
        <v>605</v>
      </c>
      <c r="C44" s="106">
        <v>21</v>
      </c>
      <c r="D44" s="106" t="s">
        <v>89</v>
      </c>
      <c r="E44" s="106" t="s">
        <v>593</v>
      </c>
      <c r="F44" s="106" t="s">
        <v>593</v>
      </c>
      <c r="G44" s="106" t="s">
        <v>593</v>
      </c>
      <c r="H44" s="106"/>
      <c r="I44" s="105" t="str">
        <f t="shared" si="0"/>
        <v>Elegível</v>
      </c>
    </row>
    <row r="45" spans="1:9">
      <c r="A45" s="106">
        <v>6395</v>
      </c>
      <c r="B45" s="106" t="s">
        <v>591</v>
      </c>
      <c r="C45" s="106">
        <v>11</v>
      </c>
      <c r="D45" s="106" t="s">
        <v>264</v>
      </c>
      <c r="E45" s="106" t="s">
        <v>593</v>
      </c>
      <c r="F45" s="106" t="s">
        <v>593</v>
      </c>
      <c r="G45" s="106" t="s">
        <v>593</v>
      </c>
      <c r="H45" s="106"/>
      <c r="I45" s="105" t="str">
        <f t="shared" si="0"/>
        <v>Elegível</v>
      </c>
    </row>
    <row r="46" spans="1:9">
      <c r="A46" s="106">
        <v>6379</v>
      </c>
      <c r="B46" s="106" t="s">
        <v>598</v>
      </c>
      <c r="C46" s="106">
        <v>17</v>
      </c>
      <c r="D46" s="106" t="s">
        <v>87</v>
      </c>
      <c r="E46" s="106" t="s">
        <v>593</v>
      </c>
      <c r="F46" s="106" t="s">
        <v>593</v>
      </c>
      <c r="G46" s="106" t="s">
        <v>593</v>
      </c>
      <c r="H46" s="106"/>
      <c r="I46" s="105" t="str">
        <f t="shared" si="0"/>
        <v>Elegível</v>
      </c>
    </row>
    <row r="47" spans="1:9">
      <c r="A47" s="106">
        <v>6444</v>
      </c>
      <c r="B47" s="106" t="s">
        <v>606</v>
      </c>
      <c r="C47" s="106">
        <v>14</v>
      </c>
      <c r="D47" s="106" t="s">
        <v>267</v>
      </c>
      <c r="E47" s="106" t="s">
        <v>593</v>
      </c>
      <c r="F47" s="106" t="s">
        <v>593</v>
      </c>
      <c r="G47" s="106" t="s">
        <v>593</v>
      </c>
      <c r="H47" s="106"/>
      <c r="I47" s="105" t="str">
        <f t="shared" si="0"/>
        <v>Elegível</v>
      </c>
    </row>
    <row r="48" spans="1:9">
      <c r="A48" s="106">
        <v>6445</v>
      </c>
      <c r="B48" s="106" t="s">
        <v>606</v>
      </c>
      <c r="C48" s="106">
        <v>15</v>
      </c>
      <c r="D48" s="106" t="s">
        <v>267</v>
      </c>
      <c r="E48" s="106" t="s">
        <v>593</v>
      </c>
      <c r="F48" s="106" t="s">
        <v>593</v>
      </c>
      <c r="G48" s="106" t="s">
        <v>593</v>
      </c>
      <c r="H48" s="106"/>
      <c r="I48" s="105" t="str">
        <f t="shared" si="0"/>
        <v>Elegível</v>
      </c>
    </row>
    <row r="49" spans="1:9">
      <c r="A49" s="106">
        <v>6405</v>
      </c>
      <c r="B49" s="106" t="s">
        <v>595</v>
      </c>
      <c r="C49" s="106">
        <v>4</v>
      </c>
      <c r="D49" s="106" t="s">
        <v>269</v>
      </c>
      <c r="E49" s="106" t="s">
        <v>593</v>
      </c>
      <c r="F49" s="106" t="s">
        <v>593</v>
      </c>
      <c r="G49" s="106" t="s">
        <v>593</v>
      </c>
      <c r="H49" s="106"/>
      <c r="I49" s="105" t="str">
        <f t="shared" si="0"/>
        <v>Elegível</v>
      </c>
    </row>
    <row r="50" spans="1:9">
      <c r="A50" s="106">
        <v>6412</v>
      </c>
      <c r="B50" s="106" t="s">
        <v>595</v>
      </c>
      <c r="C50" s="106">
        <v>27</v>
      </c>
      <c r="D50" s="106" t="s">
        <v>271</v>
      </c>
      <c r="E50" s="106" t="s">
        <v>593</v>
      </c>
      <c r="F50" s="106" t="s">
        <v>593</v>
      </c>
      <c r="G50" s="106" t="s">
        <v>593</v>
      </c>
      <c r="H50" s="106"/>
      <c r="I50" s="105" t="str">
        <f t="shared" si="0"/>
        <v>Elegível</v>
      </c>
    </row>
    <row r="51" spans="1:9">
      <c r="A51" s="106">
        <v>6371</v>
      </c>
      <c r="B51" s="106" t="s">
        <v>598</v>
      </c>
      <c r="C51" s="106">
        <v>20</v>
      </c>
      <c r="D51" s="106" t="s">
        <v>607</v>
      </c>
      <c r="E51" s="106" t="s">
        <v>593</v>
      </c>
      <c r="F51" s="106" t="s">
        <v>593</v>
      </c>
      <c r="G51" s="106" t="s">
        <v>593</v>
      </c>
      <c r="H51" s="106"/>
      <c r="I51" s="105" t="str">
        <f t="shared" si="0"/>
        <v>Elegível</v>
      </c>
    </row>
    <row r="52" spans="1:9">
      <c r="A52" s="106">
        <v>6361</v>
      </c>
      <c r="B52" s="106" t="s">
        <v>591</v>
      </c>
      <c r="C52" s="106">
        <v>7</v>
      </c>
      <c r="D52" s="106" t="s">
        <v>273</v>
      </c>
      <c r="E52" s="106" t="s">
        <v>593</v>
      </c>
      <c r="F52" s="106" t="s">
        <v>593</v>
      </c>
      <c r="G52" s="106" t="s">
        <v>593</v>
      </c>
      <c r="H52" s="106"/>
      <c r="I52" s="105" t="str">
        <f t="shared" si="0"/>
        <v>Elegível</v>
      </c>
    </row>
    <row r="53" spans="1:9">
      <c r="A53" s="106">
        <v>6409</v>
      </c>
      <c r="B53" s="106" t="s">
        <v>597</v>
      </c>
      <c r="C53" s="106">
        <v>5</v>
      </c>
      <c r="D53" s="106" t="s">
        <v>275</v>
      </c>
      <c r="E53" s="106" t="s">
        <v>593</v>
      </c>
      <c r="F53" s="106" t="s">
        <v>593</v>
      </c>
      <c r="G53" s="106" t="s">
        <v>593</v>
      </c>
      <c r="H53" s="106"/>
      <c r="I53" s="105" t="str">
        <f t="shared" si="0"/>
        <v>Elegível</v>
      </c>
    </row>
    <row r="54" spans="1:9">
      <c r="A54" s="106">
        <v>6410</v>
      </c>
      <c r="B54" s="106" t="s">
        <v>597</v>
      </c>
      <c r="C54" s="106">
        <v>6</v>
      </c>
      <c r="D54" s="106" t="s">
        <v>275</v>
      </c>
      <c r="E54" s="106" t="s">
        <v>593</v>
      </c>
      <c r="F54" s="106" t="s">
        <v>593</v>
      </c>
      <c r="G54" s="106" t="s">
        <v>593</v>
      </c>
      <c r="H54" s="106"/>
      <c r="I54" s="105" t="str">
        <f t="shared" si="0"/>
        <v>Elegível</v>
      </c>
    </row>
    <row r="55" spans="1:9">
      <c r="A55" s="106">
        <v>6417</v>
      </c>
      <c r="B55" s="106" t="s">
        <v>595</v>
      </c>
      <c r="C55" s="106">
        <v>19</v>
      </c>
      <c r="D55" s="106" t="s">
        <v>277</v>
      </c>
      <c r="E55" s="106" t="s">
        <v>593</v>
      </c>
      <c r="F55" s="106" t="s">
        <v>593</v>
      </c>
      <c r="G55" s="106" t="s">
        <v>593</v>
      </c>
      <c r="H55" s="106"/>
      <c r="I55" s="105" t="str">
        <f t="shared" si="0"/>
        <v>Elegível</v>
      </c>
    </row>
    <row r="56" spans="1:9">
      <c r="A56" s="106">
        <v>6435</v>
      </c>
      <c r="B56" s="106" t="s">
        <v>591</v>
      </c>
      <c r="C56" s="106">
        <v>1</v>
      </c>
      <c r="D56" s="106" t="s">
        <v>279</v>
      </c>
      <c r="E56" s="106" t="s">
        <v>593</v>
      </c>
      <c r="F56" s="106" t="s">
        <v>593</v>
      </c>
      <c r="G56" s="106" t="s">
        <v>593</v>
      </c>
      <c r="H56" s="106"/>
      <c r="I56" s="105" t="str">
        <f t="shared" si="0"/>
        <v>Elegível</v>
      </c>
    </row>
    <row r="57" spans="1:9">
      <c r="A57" s="106">
        <v>6475</v>
      </c>
      <c r="B57" s="106" t="s">
        <v>608</v>
      </c>
      <c r="C57" s="106">
        <v>17</v>
      </c>
      <c r="D57" s="106" t="s">
        <v>281</v>
      </c>
      <c r="E57" s="106" t="s">
        <v>593</v>
      </c>
      <c r="F57" s="106" t="s">
        <v>593</v>
      </c>
      <c r="G57" s="106" t="s">
        <v>593</v>
      </c>
      <c r="H57" s="106"/>
      <c r="I57" s="105" t="str">
        <f t="shared" si="0"/>
        <v>Elegível</v>
      </c>
    </row>
    <row r="58" spans="1:9">
      <c r="A58" s="106">
        <v>6376</v>
      </c>
      <c r="B58" s="106" t="s">
        <v>591</v>
      </c>
      <c r="C58" s="106">
        <v>13</v>
      </c>
      <c r="D58" s="106" t="s">
        <v>283</v>
      </c>
      <c r="E58" s="106" t="s">
        <v>593</v>
      </c>
      <c r="F58" s="106" t="s">
        <v>593</v>
      </c>
      <c r="G58" s="106" t="s">
        <v>593</v>
      </c>
      <c r="H58" s="106"/>
      <c r="I58" s="105" t="str">
        <f t="shared" si="0"/>
        <v>Elegível</v>
      </c>
    </row>
    <row r="59" spans="1:9">
      <c r="A59" s="106">
        <v>6402</v>
      </c>
      <c r="B59" s="106" t="s">
        <v>609</v>
      </c>
      <c r="C59" s="106">
        <v>11</v>
      </c>
      <c r="D59" s="106" t="s">
        <v>85</v>
      </c>
      <c r="E59" s="106" t="s">
        <v>593</v>
      </c>
      <c r="F59" s="106" t="s">
        <v>593</v>
      </c>
      <c r="G59" s="106" t="s">
        <v>593</v>
      </c>
      <c r="H59" s="106"/>
      <c r="I59" s="105" t="str">
        <f t="shared" si="0"/>
        <v>Elegível</v>
      </c>
    </row>
    <row r="60" spans="1:9">
      <c r="A60" s="106">
        <v>6378</v>
      </c>
      <c r="B60" s="106" t="s">
        <v>595</v>
      </c>
      <c r="C60" s="106">
        <v>5</v>
      </c>
      <c r="D60" s="106" t="s">
        <v>286</v>
      </c>
      <c r="E60" s="106" t="s">
        <v>593</v>
      </c>
      <c r="F60" s="106" t="s">
        <v>593</v>
      </c>
      <c r="G60" s="106" t="s">
        <v>593</v>
      </c>
      <c r="H60" s="106"/>
      <c r="I60" s="105" t="str">
        <f t="shared" si="0"/>
        <v>Elegível</v>
      </c>
    </row>
    <row r="61" spans="1:9">
      <c r="A61" s="106">
        <v>6367</v>
      </c>
      <c r="B61" s="106" t="s">
        <v>599</v>
      </c>
      <c r="C61" s="106">
        <v>15</v>
      </c>
      <c r="D61" s="106" t="s">
        <v>288</v>
      </c>
      <c r="E61" s="106" t="s">
        <v>593</v>
      </c>
      <c r="F61" s="106" t="s">
        <v>593</v>
      </c>
      <c r="G61" s="106" t="s">
        <v>593</v>
      </c>
      <c r="H61" s="106"/>
      <c r="I61" s="105" t="str">
        <f t="shared" si="0"/>
        <v>Elegível</v>
      </c>
    </row>
    <row r="62" spans="1:9">
      <c r="A62" s="106">
        <v>6369</v>
      </c>
      <c r="B62" s="106" t="s">
        <v>591</v>
      </c>
      <c r="C62" s="106">
        <v>5</v>
      </c>
      <c r="D62" s="106" t="s">
        <v>290</v>
      </c>
      <c r="E62" s="106" t="s">
        <v>593</v>
      </c>
      <c r="F62" s="106" t="s">
        <v>593</v>
      </c>
      <c r="G62" s="106" t="s">
        <v>593</v>
      </c>
      <c r="H62" s="106"/>
      <c r="I62" s="105" t="str">
        <f t="shared" si="0"/>
        <v>Elegível</v>
      </c>
    </row>
    <row r="63" spans="1:9">
      <c r="A63" s="106">
        <v>6406</v>
      </c>
      <c r="B63" s="106" t="s">
        <v>595</v>
      </c>
      <c r="C63" s="106">
        <v>3</v>
      </c>
      <c r="D63" s="106" t="s">
        <v>292</v>
      </c>
      <c r="E63" s="106" t="s">
        <v>593</v>
      </c>
      <c r="F63" s="106" t="s">
        <v>593</v>
      </c>
      <c r="G63" s="106" t="s">
        <v>593</v>
      </c>
      <c r="H63" s="106"/>
      <c r="I63" s="105" t="str">
        <f t="shared" si="0"/>
        <v>Elegível</v>
      </c>
    </row>
    <row r="64" spans="1:9">
      <c r="A64" s="106">
        <v>6453</v>
      </c>
      <c r="B64" s="106" t="s">
        <v>610</v>
      </c>
      <c r="C64" s="106">
        <v>9</v>
      </c>
      <c r="D64" s="106" t="s">
        <v>222</v>
      </c>
      <c r="E64" s="106" t="s">
        <v>593</v>
      </c>
      <c r="F64" s="106" t="s">
        <v>593</v>
      </c>
      <c r="G64" s="106" t="s">
        <v>593</v>
      </c>
      <c r="H64" s="106"/>
      <c r="I64" s="105" t="str">
        <f t="shared" si="0"/>
        <v>Elegível</v>
      </c>
    </row>
    <row r="65" spans="1:9">
      <c r="A65" s="106">
        <v>6408</v>
      </c>
      <c r="B65" s="106" t="s">
        <v>597</v>
      </c>
      <c r="C65" s="106">
        <v>10</v>
      </c>
      <c r="D65" s="106" t="s">
        <v>611</v>
      </c>
      <c r="E65" s="106" t="s">
        <v>593</v>
      </c>
      <c r="F65" s="106" t="s">
        <v>593</v>
      </c>
      <c r="G65" s="106" t="s">
        <v>593</v>
      </c>
      <c r="H65" s="106"/>
      <c r="I65" s="105" t="str">
        <f t="shared" si="0"/>
        <v>Elegível</v>
      </c>
    </row>
    <row r="66" spans="1:9">
      <c r="A66" s="106">
        <v>6472</v>
      </c>
      <c r="B66" s="106" t="s">
        <v>578</v>
      </c>
      <c r="C66" s="106">
        <v>32</v>
      </c>
      <c r="D66" s="106" t="s">
        <v>224</v>
      </c>
      <c r="E66" s="106" t="s">
        <v>593</v>
      </c>
      <c r="F66" s="106" t="s">
        <v>593</v>
      </c>
      <c r="G66" s="106" t="s">
        <v>593</v>
      </c>
      <c r="H66" s="106"/>
      <c r="I66" s="105" t="str">
        <f t="shared" si="0"/>
        <v>Elegível</v>
      </c>
    </row>
    <row r="67" spans="1:9">
      <c r="A67" s="106">
        <v>6393</v>
      </c>
      <c r="B67" s="106" t="s">
        <v>595</v>
      </c>
      <c r="C67" s="106">
        <v>10</v>
      </c>
      <c r="D67" s="106" t="s">
        <v>226</v>
      </c>
      <c r="E67" s="106" t="s">
        <v>593</v>
      </c>
      <c r="F67" s="106" t="s">
        <v>593</v>
      </c>
      <c r="G67" s="106" t="s">
        <v>593</v>
      </c>
      <c r="H67" s="106"/>
      <c r="I67" s="105" t="str">
        <f t="shared" si="0"/>
        <v>Elegível</v>
      </c>
    </row>
    <row r="68" spans="1:9">
      <c r="A68" s="106">
        <v>6425</v>
      </c>
      <c r="B68" s="106" t="s">
        <v>595</v>
      </c>
      <c r="C68" s="106">
        <v>23</v>
      </c>
      <c r="D68" s="106" t="s">
        <v>228</v>
      </c>
      <c r="E68" s="106" t="s">
        <v>593</v>
      </c>
      <c r="F68" s="106" t="s">
        <v>593</v>
      </c>
      <c r="G68" s="106" t="s">
        <v>593</v>
      </c>
      <c r="H68" s="106"/>
      <c r="I68" s="105" t="str">
        <f t="shared" si="0"/>
        <v>Elegível</v>
      </c>
    </row>
    <row r="69" spans="1:9">
      <c r="A69" s="106">
        <v>6436</v>
      </c>
      <c r="B69" s="106" t="s">
        <v>595</v>
      </c>
      <c r="C69" s="106">
        <v>13</v>
      </c>
      <c r="D69" s="106" t="s">
        <v>230</v>
      </c>
      <c r="E69" s="106" t="s">
        <v>593</v>
      </c>
      <c r="F69" s="106" t="s">
        <v>593</v>
      </c>
      <c r="G69" s="106" t="s">
        <v>593</v>
      </c>
      <c r="H69" s="106"/>
      <c r="I69" s="105" t="str">
        <f t="shared" si="0"/>
        <v>Elegível</v>
      </c>
    </row>
    <row r="70" spans="1:9">
      <c r="A70" s="106">
        <v>6373</v>
      </c>
      <c r="B70" s="106" t="s">
        <v>591</v>
      </c>
      <c r="C70" s="106">
        <v>3</v>
      </c>
      <c r="D70" s="106" t="s">
        <v>232</v>
      </c>
      <c r="E70" s="106" t="s">
        <v>593</v>
      </c>
      <c r="F70" s="106" t="s">
        <v>593</v>
      </c>
      <c r="G70" s="106" t="s">
        <v>593</v>
      </c>
      <c r="H70" s="106"/>
      <c r="I70" s="105" t="str">
        <f t="shared" ref="I70:I92" si="1">IF(AND(E70="OK",F70="OK",G70="OK"),"Elegível","Inelegível")</f>
        <v>Elegível</v>
      </c>
    </row>
    <row r="71" spans="1:9">
      <c r="A71" s="106">
        <v>6383</v>
      </c>
      <c r="B71" s="106" t="s">
        <v>595</v>
      </c>
      <c r="C71" s="106">
        <v>1</v>
      </c>
      <c r="D71" s="106" t="s">
        <v>234</v>
      </c>
      <c r="E71" s="106" t="s">
        <v>593</v>
      </c>
      <c r="F71" s="106" t="s">
        <v>593</v>
      </c>
      <c r="G71" s="106" t="s">
        <v>593</v>
      </c>
      <c r="H71" s="106"/>
      <c r="I71" s="105" t="str">
        <f t="shared" si="1"/>
        <v>Elegível</v>
      </c>
    </row>
    <row r="72" spans="1:9">
      <c r="A72" s="106">
        <v>6372</v>
      </c>
      <c r="B72" s="106" t="s">
        <v>578</v>
      </c>
      <c r="C72" s="106">
        <v>21</v>
      </c>
      <c r="D72" s="106" t="s">
        <v>236</v>
      </c>
      <c r="E72" s="106" t="s">
        <v>593</v>
      </c>
      <c r="F72" s="106" t="s">
        <v>593</v>
      </c>
      <c r="G72" s="106" t="s">
        <v>593</v>
      </c>
      <c r="H72" s="106"/>
      <c r="I72" s="105" t="str">
        <f t="shared" si="1"/>
        <v>Elegível</v>
      </c>
    </row>
    <row r="73" spans="1:9">
      <c r="A73" s="106">
        <v>6381</v>
      </c>
      <c r="B73" s="106" t="s">
        <v>595</v>
      </c>
      <c r="C73" s="106">
        <v>17</v>
      </c>
      <c r="D73" s="106" t="s">
        <v>238</v>
      </c>
      <c r="E73" s="106" t="s">
        <v>593</v>
      </c>
      <c r="F73" s="106" t="s">
        <v>593</v>
      </c>
      <c r="G73" s="106" t="s">
        <v>593</v>
      </c>
      <c r="H73" s="106"/>
      <c r="I73" s="105" t="str">
        <f t="shared" si="1"/>
        <v>Elegível</v>
      </c>
    </row>
    <row r="74" spans="1:9">
      <c r="A74" s="106">
        <v>6357</v>
      </c>
      <c r="B74" s="106" t="s">
        <v>591</v>
      </c>
      <c r="C74" s="106">
        <v>9</v>
      </c>
      <c r="D74" s="106" t="s">
        <v>240</v>
      </c>
      <c r="E74" s="106" t="s">
        <v>593</v>
      </c>
      <c r="F74" s="106" t="s">
        <v>593</v>
      </c>
      <c r="G74" s="106" t="s">
        <v>593</v>
      </c>
      <c r="H74" s="106"/>
      <c r="I74" s="105" t="str">
        <f t="shared" si="1"/>
        <v>Elegível</v>
      </c>
    </row>
    <row r="75" spans="1:9">
      <c r="A75" s="106">
        <v>6356</v>
      </c>
      <c r="B75" s="106" t="s">
        <v>578</v>
      </c>
      <c r="C75" s="106">
        <v>26</v>
      </c>
      <c r="D75" s="106" t="s">
        <v>573</v>
      </c>
      <c r="E75" s="106" t="s">
        <v>593</v>
      </c>
      <c r="F75" s="106" t="s">
        <v>593</v>
      </c>
      <c r="G75" s="106" t="s">
        <v>593</v>
      </c>
      <c r="H75" s="106"/>
      <c r="I75" s="105" t="str">
        <f t="shared" si="1"/>
        <v>Elegível</v>
      </c>
    </row>
    <row r="76" spans="1:9">
      <c r="A76" s="106">
        <v>6424</v>
      </c>
      <c r="B76" s="106" t="s">
        <v>601</v>
      </c>
      <c r="C76" s="106">
        <v>15</v>
      </c>
      <c r="D76" s="106" t="s">
        <v>242</v>
      </c>
      <c r="E76" s="106" t="s">
        <v>593</v>
      </c>
      <c r="F76" s="106" t="s">
        <v>593</v>
      </c>
      <c r="G76" s="106" t="s">
        <v>593</v>
      </c>
      <c r="H76" s="106"/>
      <c r="I76" s="105" t="str">
        <f t="shared" si="1"/>
        <v>Elegível</v>
      </c>
    </row>
    <row r="77" spans="1:9">
      <c r="A77" s="106">
        <v>6351</v>
      </c>
      <c r="B77" s="106" t="s">
        <v>591</v>
      </c>
      <c r="C77" s="106">
        <v>22</v>
      </c>
      <c r="D77" s="106" t="s">
        <v>244</v>
      </c>
      <c r="E77" s="106" t="s">
        <v>593</v>
      </c>
      <c r="F77" s="106" t="s">
        <v>593</v>
      </c>
      <c r="G77" s="106" t="s">
        <v>593</v>
      </c>
      <c r="H77" s="106"/>
      <c r="I77" s="105" t="str">
        <f t="shared" si="1"/>
        <v>Elegível</v>
      </c>
    </row>
    <row r="78" spans="1:9">
      <c r="A78" s="106">
        <v>6466</v>
      </c>
      <c r="B78" s="106" t="s">
        <v>597</v>
      </c>
      <c r="C78" s="106">
        <v>22</v>
      </c>
      <c r="D78" s="106" t="s">
        <v>246</v>
      </c>
      <c r="E78" s="106" t="s">
        <v>593</v>
      </c>
      <c r="F78" s="106" t="s">
        <v>593</v>
      </c>
      <c r="G78" s="106" t="s">
        <v>593</v>
      </c>
      <c r="H78" s="106"/>
      <c r="I78" s="105" t="str">
        <f t="shared" si="1"/>
        <v>Elegível</v>
      </c>
    </row>
    <row r="79" spans="1:9">
      <c r="A79" s="106">
        <v>6360</v>
      </c>
      <c r="B79" s="106" t="s">
        <v>595</v>
      </c>
      <c r="C79" s="106">
        <v>7</v>
      </c>
      <c r="D79" s="106" t="s">
        <v>248</v>
      </c>
      <c r="E79" s="106" t="s">
        <v>593</v>
      </c>
      <c r="F79" s="106" t="s">
        <v>593</v>
      </c>
      <c r="G79" s="106" t="s">
        <v>593</v>
      </c>
      <c r="H79" s="106"/>
      <c r="I79" s="105" t="str">
        <f t="shared" si="1"/>
        <v>Elegível</v>
      </c>
    </row>
    <row r="80" spans="1:9">
      <c r="A80" s="106">
        <v>6451</v>
      </c>
      <c r="B80" s="106" t="s">
        <v>599</v>
      </c>
      <c r="C80" s="106">
        <v>13</v>
      </c>
      <c r="D80" s="106" t="s">
        <v>83</v>
      </c>
      <c r="E80" s="106" t="s">
        <v>593</v>
      </c>
      <c r="F80" s="106" t="s">
        <v>593</v>
      </c>
      <c r="G80" s="106" t="s">
        <v>593</v>
      </c>
      <c r="H80" s="106"/>
      <c r="I80" s="105" t="str">
        <f t="shared" si="1"/>
        <v>Elegível</v>
      </c>
    </row>
    <row r="81" spans="1:9">
      <c r="A81" s="106">
        <v>6368</v>
      </c>
      <c r="B81" s="106" t="s">
        <v>599</v>
      </c>
      <c r="C81" s="106">
        <v>30</v>
      </c>
      <c r="D81" s="106" t="s">
        <v>251</v>
      </c>
      <c r="E81" s="106" t="s">
        <v>593</v>
      </c>
      <c r="F81" s="106" t="s">
        <v>593</v>
      </c>
      <c r="G81" s="106" t="s">
        <v>593</v>
      </c>
      <c r="H81" s="106"/>
      <c r="I81" s="105" t="str">
        <f t="shared" si="1"/>
        <v>Elegível</v>
      </c>
    </row>
    <row r="82" spans="1:9">
      <c r="A82" s="106">
        <v>6353</v>
      </c>
      <c r="B82" s="106" t="s">
        <v>598</v>
      </c>
      <c r="C82" s="106">
        <v>19</v>
      </c>
      <c r="D82" s="106" t="s">
        <v>253</v>
      </c>
      <c r="E82" s="106" t="s">
        <v>593</v>
      </c>
      <c r="F82" s="106" t="s">
        <v>593</v>
      </c>
      <c r="G82" s="106" t="s">
        <v>593</v>
      </c>
      <c r="H82" s="106"/>
      <c r="I82" s="105" t="str">
        <f t="shared" si="1"/>
        <v>Elegível</v>
      </c>
    </row>
    <row r="83" spans="1:9">
      <c r="A83" s="106">
        <v>6352</v>
      </c>
      <c r="B83" s="106" t="s">
        <v>578</v>
      </c>
      <c r="C83" s="106">
        <v>14</v>
      </c>
      <c r="D83" s="106" t="s">
        <v>253</v>
      </c>
      <c r="E83" s="106" t="s">
        <v>593</v>
      </c>
      <c r="F83" s="106" t="s">
        <v>593</v>
      </c>
      <c r="G83" s="106" t="s">
        <v>593</v>
      </c>
      <c r="H83" s="106"/>
      <c r="I83" s="105" t="str">
        <f t="shared" si="1"/>
        <v>Elegível</v>
      </c>
    </row>
    <row r="84" spans="1:9">
      <c r="A84" s="106">
        <v>6411</v>
      </c>
      <c r="B84" s="106" t="s">
        <v>595</v>
      </c>
      <c r="C84" s="106">
        <v>16</v>
      </c>
      <c r="D84" s="106" t="s">
        <v>255</v>
      </c>
      <c r="E84" s="106" t="s">
        <v>593</v>
      </c>
      <c r="F84" s="106" t="s">
        <v>593</v>
      </c>
      <c r="G84" s="106" t="s">
        <v>593</v>
      </c>
      <c r="H84" s="106"/>
      <c r="I84" s="105" t="str">
        <f t="shared" si="1"/>
        <v>Elegível</v>
      </c>
    </row>
    <row r="85" spans="1:9">
      <c r="A85" s="106">
        <v>6374</v>
      </c>
      <c r="B85" s="106" t="s">
        <v>600</v>
      </c>
      <c r="C85" s="106">
        <v>7</v>
      </c>
      <c r="D85" s="106" t="s">
        <v>294</v>
      </c>
      <c r="E85" s="106" t="s">
        <v>593</v>
      </c>
      <c r="F85" s="106" t="s">
        <v>593</v>
      </c>
      <c r="G85" s="106" t="s">
        <v>593</v>
      </c>
      <c r="H85" s="106"/>
      <c r="I85" s="105" t="str">
        <f t="shared" si="1"/>
        <v>Elegível</v>
      </c>
    </row>
    <row r="86" spans="1:9">
      <c r="A86" s="106">
        <v>6473</v>
      </c>
      <c r="B86" s="106" t="s">
        <v>602</v>
      </c>
      <c r="C86" s="106">
        <v>36</v>
      </c>
      <c r="D86" s="106" t="s">
        <v>296</v>
      </c>
      <c r="E86" s="106" t="s">
        <v>593</v>
      </c>
      <c r="F86" s="106" t="s">
        <v>593</v>
      </c>
      <c r="G86" s="106" t="s">
        <v>593</v>
      </c>
      <c r="H86" s="106"/>
      <c r="I86" s="105" t="str">
        <f t="shared" si="1"/>
        <v>Elegível</v>
      </c>
    </row>
    <row r="87" spans="1:9">
      <c r="A87" s="106">
        <v>6474</v>
      </c>
      <c r="B87" s="106" t="s">
        <v>602</v>
      </c>
      <c r="C87" s="106">
        <v>37</v>
      </c>
      <c r="D87" s="106" t="s">
        <v>296</v>
      </c>
      <c r="E87" s="106" t="s">
        <v>593</v>
      </c>
      <c r="F87" s="106" t="s">
        <v>593</v>
      </c>
      <c r="G87" s="106" t="s">
        <v>593</v>
      </c>
      <c r="H87" s="106"/>
      <c r="I87" s="105" t="str">
        <f t="shared" si="1"/>
        <v>Elegível</v>
      </c>
    </row>
    <row r="88" spans="1:9">
      <c r="A88" s="106">
        <v>6485</v>
      </c>
      <c r="B88" s="106" t="s">
        <v>597</v>
      </c>
      <c r="C88" s="106">
        <v>21</v>
      </c>
      <c r="D88" s="106" t="s">
        <v>246</v>
      </c>
      <c r="E88" s="106" t="s">
        <v>593</v>
      </c>
      <c r="F88" s="106" t="s">
        <v>593</v>
      </c>
      <c r="G88" s="106" t="s">
        <v>593</v>
      </c>
      <c r="H88" s="106"/>
      <c r="I88" s="105" t="str">
        <f t="shared" si="1"/>
        <v>Elegível</v>
      </c>
    </row>
    <row r="89" spans="1:9">
      <c r="A89" s="106">
        <v>6484</v>
      </c>
      <c r="B89" s="106" t="s">
        <v>608</v>
      </c>
      <c r="C89" s="106">
        <v>8</v>
      </c>
      <c r="D89" s="106" t="s">
        <v>298</v>
      </c>
      <c r="E89" s="106" t="s">
        <v>593</v>
      </c>
      <c r="F89" s="106" t="s">
        <v>593</v>
      </c>
      <c r="G89" s="106" t="s">
        <v>593</v>
      </c>
      <c r="H89" s="106"/>
      <c r="I89" s="105" t="str">
        <f t="shared" si="1"/>
        <v>Elegível</v>
      </c>
    </row>
    <row r="90" spans="1:9">
      <c r="A90" s="106">
        <v>6483</v>
      </c>
      <c r="B90" s="106" t="s">
        <v>599</v>
      </c>
      <c r="C90" s="106">
        <v>14</v>
      </c>
      <c r="D90" s="106" t="s">
        <v>300</v>
      </c>
      <c r="E90" s="106" t="s">
        <v>593</v>
      </c>
      <c r="F90" s="106" t="s">
        <v>593</v>
      </c>
      <c r="G90" s="106" t="s">
        <v>593</v>
      </c>
      <c r="H90" s="106"/>
      <c r="I90" s="105" t="str">
        <f t="shared" si="1"/>
        <v>Elegível</v>
      </c>
    </row>
    <row r="91" spans="1:9">
      <c r="A91" s="106">
        <v>6487</v>
      </c>
      <c r="B91" s="106" t="s">
        <v>612</v>
      </c>
      <c r="C91" s="106">
        <v>14</v>
      </c>
      <c r="D91" s="106" t="s">
        <v>302</v>
      </c>
      <c r="E91" s="106" t="s">
        <v>593</v>
      </c>
      <c r="F91" s="106" t="s">
        <v>593</v>
      </c>
      <c r="G91" s="106" t="s">
        <v>593</v>
      </c>
      <c r="H91" s="106"/>
      <c r="I91" s="105" t="str">
        <f t="shared" si="1"/>
        <v>Elegível</v>
      </c>
    </row>
    <row r="92" spans="1:9">
      <c r="A92" s="106">
        <v>6488</v>
      </c>
      <c r="B92" s="106" t="s">
        <v>612</v>
      </c>
      <c r="C92" s="106">
        <v>15</v>
      </c>
      <c r="D92" s="106" t="s">
        <v>302</v>
      </c>
      <c r="E92" s="106" t="s">
        <v>593</v>
      </c>
      <c r="F92" s="106" t="s">
        <v>593</v>
      </c>
      <c r="G92" s="106" t="s">
        <v>593</v>
      </c>
      <c r="H92" s="106"/>
      <c r="I92" s="105" t="str">
        <f t="shared" si="1"/>
        <v>Elegível</v>
      </c>
    </row>
    <row r="93" spans="1:9">
      <c r="A93" s="106">
        <v>6492</v>
      </c>
      <c r="B93" s="106" t="s">
        <v>597</v>
      </c>
      <c r="C93" s="106">
        <v>20</v>
      </c>
      <c r="D93" s="106" t="s">
        <v>306</v>
      </c>
      <c r="E93" s="106" t="s">
        <v>593</v>
      </c>
      <c r="F93" s="106" t="s">
        <v>593</v>
      </c>
      <c r="G93" s="106" t="s">
        <v>593</v>
      </c>
      <c r="H93" s="106"/>
      <c r="I93" s="105" t="str">
        <f>IF(AND(E93="OK",F93="OK",G93="OK"),"Elegível","Inelegível")</f>
        <v>Elegível</v>
      </c>
    </row>
    <row r="94" spans="1:9">
      <c r="A94" s="106">
        <v>6494</v>
      </c>
      <c r="B94" s="106" t="s">
        <v>603</v>
      </c>
      <c r="C94" s="106">
        <v>27</v>
      </c>
      <c r="D94" s="106" t="s">
        <v>82</v>
      </c>
      <c r="E94" s="106" t="s">
        <v>593</v>
      </c>
      <c r="F94" s="106" t="s">
        <v>593</v>
      </c>
      <c r="G94" s="106" t="s">
        <v>593</v>
      </c>
      <c r="H94" s="106"/>
      <c r="I94" s="105" t="str">
        <f t="shared" ref="I94:I107" si="2">IF(AND(E94="OK",F94="OK",G94="OK"),"Elegível","Inelegível")</f>
        <v>Elegível</v>
      </c>
    </row>
    <row r="95" spans="1:9">
      <c r="A95" s="106">
        <v>6497</v>
      </c>
      <c r="B95" s="106" t="s">
        <v>603</v>
      </c>
      <c r="C95" s="106">
        <v>11</v>
      </c>
      <c r="D95" s="106" t="s">
        <v>90</v>
      </c>
      <c r="E95" s="106" t="s">
        <v>593</v>
      </c>
      <c r="F95" s="106" t="s">
        <v>593</v>
      </c>
      <c r="G95" s="106" t="s">
        <v>593</v>
      </c>
      <c r="H95" s="106"/>
      <c r="I95" s="105" t="str">
        <f t="shared" si="2"/>
        <v>Elegível</v>
      </c>
    </row>
    <row r="96" spans="1:9">
      <c r="A96" s="106">
        <v>6498</v>
      </c>
      <c r="B96" s="106" t="s">
        <v>598</v>
      </c>
      <c r="C96" s="106">
        <v>18</v>
      </c>
      <c r="D96" s="106" t="s">
        <v>88</v>
      </c>
      <c r="E96" s="106" t="s">
        <v>593</v>
      </c>
      <c r="F96" s="106" t="s">
        <v>593</v>
      </c>
      <c r="G96" s="106" t="s">
        <v>593</v>
      </c>
      <c r="H96" s="106"/>
      <c r="I96" s="105" t="str">
        <f t="shared" si="2"/>
        <v>Elegível</v>
      </c>
    </row>
    <row r="97" spans="1:9">
      <c r="A97" s="106">
        <v>6493</v>
      </c>
      <c r="B97" s="106" t="s">
        <v>613</v>
      </c>
      <c r="C97" s="106">
        <v>11</v>
      </c>
      <c r="D97" s="106" t="s">
        <v>304</v>
      </c>
      <c r="E97" s="106" t="s">
        <v>593</v>
      </c>
      <c r="F97" s="106" t="s">
        <v>593</v>
      </c>
      <c r="G97" s="106" t="s">
        <v>593</v>
      </c>
      <c r="H97" s="106"/>
      <c r="I97" s="105" t="str">
        <f t="shared" si="2"/>
        <v>Elegível</v>
      </c>
    </row>
    <row r="98" spans="1:9">
      <c r="A98" s="106">
        <v>6499</v>
      </c>
      <c r="B98" s="106" t="s">
        <v>612</v>
      </c>
      <c r="C98" s="106">
        <v>16</v>
      </c>
      <c r="D98" s="106" t="s">
        <v>311</v>
      </c>
      <c r="E98" s="106" t="s">
        <v>593</v>
      </c>
      <c r="F98" s="106" t="s">
        <v>614</v>
      </c>
      <c r="G98" s="106" t="s">
        <v>614</v>
      </c>
      <c r="H98" s="106" t="s">
        <v>615</v>
      </c>
      <c r="I98" s="105" t="str">
        <f t="shared" si="2"/>
        <v>Inelegível</v>
      </c>
    </row>
    <row r="99" spans="1:9">
      <c r="A99" s="106">
        <v>6501</v>
      </c>
      <c r="B99" s="106" t="s">
        <v>608</v>
      </c>
      <c r="C99" s="106">
        <v>10</v>
      </c>
      <c r="D99" s="106" t="s">
        <v>86</v>
      </c>
      <c r="E99" s="106" t="s">
        <v>593</v>
      </c>
      <c r="F99" s="106" t="s">
        <v>614</v>
      </c>
      <c r="G99" s="106" t="s">
        <v>614</v>
      </c>
      <c r="H99" s="106" t="s">
        <v>615</v>
      </c>
      <c r="I99" s="105" t="str">
        <f t="shared" si="2"/>
        <v>Inelegível</v>
      </c>
    </row>
    <row r="100" spans="1:9">
      <c r="A100" s="106">
        <v>6502</v>
      </c>
      <c r="B100" s="106" t="s">
        <v>608</v>
      </c>
      <c r="C100" s="106">
        <v>11</v>
      </c>
      <c r="D100" s="106" t="s">
        <v>86</v>
      </c>
      <c r="E100" s="106" t="s">
        <v>593</v>
      </c>
      <c r="F100" s="106" t="s">
        <v>614</v>
      </c>
      <c r="G100" s="106" t="s">
        <v>614</v>
      </c>
      <c r="H100" s="106" t="s">
        <v>615</v>
      </c>
      <c r="I100" s="105" t="str">
        <f t="shared" si="2"/>
        <v>Inelegível</v>
      </c>
    </row>
    <row r="101" spans="1:9">
      <c r="A101" s="106">
        <v>6503</v>
      </c>
      <c r="B101" s="106" t="s">
        <v>578</v>
      </c>
      <c r="C101" s="106">
        <v>3</v>
      </c>
      <c r="D101" s="106" t="s">
        <v>314</v>
      </c>
      <c r="E101" s="106" t="s">
        <v>593</v>
      </c>
      <c r="F101" s="106" t="s">
        <v>614</v>
      </c>
      <c r="G101" s="106" t="s">
        <v>614</v>
      </c>
      <c r="H101" s="106" t="s">
        <v>615</v>
      </c>
      <c r="I101" s="105" t="str">
        <f t="shared" si="2"/>
        <v>Inelegível</v>
      </c>
    </row>
    <row r="102" spans="1:9">
      <c r="A102" s="106">
        <v>5420</v>
      </c>
      <c r="B102" s="106" t="s">
        <v>603</v>
      </c>
      <c r="C102" s="106">
        <v>12</v>
      </c>
      <c r="D102" s="106" t="s">
        <v>316</v>
      </c>
      <c r="E102" s="106" t="s">
        <v>616</v>
      </c>
      <c r="F102" s="106" t="s">
        <v>614</v>
      </c>
      <c r="G102" s="106" t="s">
        <v>614</v>
      </c>
      <c r="H102" s="106" t="s">
        <v>617</v>
      </c>
      <c r="I102" s="105" t="str">
        <f t="shared" si="2"/>
        <v>Inelegível</v>
      </c>
    </row>
    <row r="103" spans="1:9">
      <c r="A103" s="106">
        <v>5426</v>
      </c>
      <c r="B103" s="106" t="s">
        <v>603</v>
      </c>
      <c r="C103" s="106">
        <v>25</v>
      </c>
      <c r="D103" s="106" t="s">
        <v>318</v>
      </c>
      <c r="E103" s="106" t="s">
        <v>616</v>
      </c>
      <c r="F103" s="106" t="s">
        <v>614</v>
      </c>
      <c r="G103" s="106" t="s">
        <v>614</v>
      </c>
      <c r="H103" s="106" t="s">
        <v>617</v>
      </c>
      <c r="I103" s="105" t="str">
        <f t="shared" si="2"/>
        <v>Inelegível</v>
      </c>
    </row>
    <row r="104" spans="1:9">
      <c r="A104" s="106">
        <v>5423</v>
      </c>
      <c r="B104" s="106" t="s">
        <v>612</v>
      </c>
      <c r="C104" s="106">
        <v>12</v>
      </c>
      <c r="D104" s="106" t="s">
        <v>320</v>
      </c>
      <c r="E104" s="106" t="s">
        <v>616</v>
      </c>
      <c r="F104" s="106" t="s">
        <v>614</v>
      </c>
      <c r="G104" s="106" t="s">
        <v>614</v>
      </c>
      <c r="H104" s="106" t="s">
        <v>617</v>
      </c>
      <c r="I104" s="105" t="str">
        <f t="shared" si="2"/>
        <v>Inelegível</v>
      </c>
    </row>
    <row r="105" spans="1:9">
      <c r="A105" s="106">
        <v>5434</v>
      </c>
      <c r="B105" s="106" t="s">
        <v>578</v>
      </c>
      <c r="C105" s="106">
        <v>10</v>
      </c>
      <c r="D105" s="106" t="s">
        <v>322</v>
      </c>
      <c r="E105" s="106" t="s">
        <v>616</v>
      </c>
      <c r="F105" s="106" t="s">
        <v>614</v>
      </c>
      <c r="G105" s="106" t="s">
        <v>614</v>
      </c>
      <c r="H105" s="106" t="s">
        <v>617</v>
      </c>
      <c r="I105" s="105" t="str">
        <f t="shared" si="2"/>
        <v>Inelegível</v>
      </c>
    </row>
    <row r="106" spans="1:9">
      <c r="A106" s="106">
        <v>5435</v>
      </c>
      <c r="B106" s="106" t="s">
        <v>605</v>
      </c>
      <c r="C106" s="106">
        <v>15</v>
      </c>
      <c r="D106" s="106" t="s">
        <v>325</v>
      </c>
      <c r="E106" s="106" t="s">
        <v>616</v>
      </c>
      <c r="F106" s="106" t="s">
        <v>614</v>
      </c>
      <c r="G106" s="106" t="s">
        <v>614</v>
      </c>
      <c r="H106" s="106" t="s">
        <v>617</v>
      </c>
      <c r="I106" s="105" t="str">
        <f t="shared" si="2"/>
        <v>Inelegível</v>
      </c>
    </row>
    <row r="107" spans="1:9">
      <c r="A107" s="106">
        <v>5429</v>
      </c>
      <c r="B107" s="106" t="s">
        <v>595</v>
      </c>
      <c r="C107" s="106">
        <v>18</v>
      </c>
      <c r="D107" s="106" t="s">
        <v>84</v>
      </c>
      <c r="E107" s="106" t="s">
        <v>616</v>
      </c>
      <c r="F107" s="106" t="s">
        <v>614</v>
      </c>
      <c r="G107" s="106" t="s">
        <v>614</v>
      </c>
      <c r="H107" s="106" t="s">
        <v>617</v>
      </c>
      <c r="I107" s="105" t="str">
        <f t="shared" si="2"/>
        <v>Inelegível</v>
      </c>
    </row>
  </sheetData>
  <conditionalFormatting sqref="D4">
    <cfRule type="duplicateValues" dxfId="6" priority="3"/>
  </conditionalFormatting>
  <conditionalFormatting sqref="I5:I107">
    <cfRule type="cellIs" dxfId="5" priority="1" operator="equal">
      <formula>"Inelegível"</formula>
    </cfRule>
    <cfRule type="cellIs" dxfId="4" priority="2" operator="equal">
      <formula>"Elegível"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12B69-42B2-4945-84DA-778D74444761}">
  <sheetPr>
    <tabColor rgb="FF002060"/>
  </sheetPr>
  <dimension ref="A1:J104"/>
  <sheetViews>
    <sheetView showGridLines="0" zoomScaleNormal="100" workbookViewId="0"/>
  </sheetViews>
  <sheetFormatPr defaultRowHeight="15"/>
  <cols>
    <col min="1" max="1" width="8.7109375" style="108" bestFit="1" customWidth="1"/>
    <col min="2" max="2" width="5.140625" style="108" bestFit="1" customWidth="1"/>
    <col min="3" max="3" width="48.7109375" style="108" bestFit="1" customWidth="1"/>
    <col min="4" max="4" width="13.5703125" style="108" bestFit="1" customWidth="1"/>
    <col min="5" max="5" width="23.85546875" style="108" bestFit="1" customWidth="1"/>
    <col min="6" max="6" width="11.5703125" style="108" bestFit="1" customWidth="1"/>
    <col min="7" max="7" width="11" style="108" bestFit="1" customWidth="1"/>
    <col min="8" max="9" width="9.140625" style="108"/>
    <col min="10" max="10" width="12.85546875" style="108" bestFit="1" customWidth="1"/>
    <col min="11" max="16384" width="9.140625" style="108"/>
  </cols>
  <sheetData>
    <row r="1" spans="1:10">
      <c r="A1" s="113" t="s">
        <v>389</v>
      </c>
      <c r="B1" s="113" t="s">
        <v>618</v>
      </c>
      <c r="C1" s="113" t="s">
        <v>79</v>
      </c>
      <c r="D1" s="113" t="s">
        <v>619</v>
      </c>
      <c r="E1" s="113" t="s">
        <v>620</v>
      </c>
      <c r="F1" s="113" t="s">
        <v>621</v>
      </c>
      <c r="G1" s="114" t="s">
        <v>622</v>
      </c>
      <c r="I1" s="115" t="s">
        <v>623</v>
      </c>
      <c r="J1" s="116">
        <f>AVERAGE(G2:G31)</f>
        <v>880.37366341237282</v>
      </c>
    </row>
    <row r="2" spans="1:10">
      <c r="A2" s="117">
        <v>5435</v>
      </c>
      <c r="B2" s="117" t="s">
        <v>624</v>
      </c>
      <c r="C2" s="118" t="s">
        <v>325</v>
      </c>
      <c r="D2" s="119">
        <v>45805</v>
      </c>
      <c r="E2" s="120">
        <v>292230</v>
      </c>
      <c r="F2" s="120">
        <f>VLOOKUP(A2,FluxoFuturo!B:Q,16,0)</f>
        <v>360</v>
      </c>
      <c r="G2" s="121">
        <f t="shared" ref="G2:G33" si="0">E2/F2</f>
        <v>811.75</v>
      </c>
    </row>
    <row r="3" spans="1:10">
      <c r="A3" s="117">
        <v>5434</v>
      </c>
      <c r="B3" s="117" t="s">
        <v>625</v>
      </c>
      <c r="C3" s="118" t="s">
        <v>322</v>
      </c>
      <c r="D3" s="119">
        <v>45801</v>
      </c>
      <c r="E3" s="120">
        <v>326610</v>
      </c>
      <c r="F3" s="120">
        <f>VLOOKUP(A3,FluxoFuturo!B:Q,16,0)</f>
        <v>360</v>
      </c>
      <c r="G3" s="121">
        <f t="shared" si="0"/>
        <v>907.25</v>
      </c>
    </row>
    <row r="4" spans="1:10">
      <c r="A4" s="117">
        <v>5429</v>
      </c>
      <c r="B4" s="117" t="s">
        <v>626</v>
      </c>
      <c r="C4" s="118" t="s">
        <v>84</v>
      </c>
      <c r="D4" s="119">
        <v>45791</v>
      </c>
      <c r="E4" s="120">
        <v>468857.25</v>
      </c>
      <c r="F4" s="120">
        <f>VLOOKUP(A4,FluxoFuturo!B:Q,16,0)</f>
        <v>490.65</v>
      </c>
      <c r="G4" s="121">
        <f t="shared" si="0"/>
        <v>955.58391929073684</v>
      </c>
    </row>
    <row r="5" spans="1:10">
      <c r="A5" s="117">
        <v>5426</v>
      </c>
      <c r="B5" s="117" t="s">
        <v>627</v>
      </c>
      <c r="C5" s="118" t="s">
        <v>318</v>
      </c>
      <c r="D5" s="119">
        <v>45780</v>
      </c>
      <c r="E5" s="120">
        <v>380945.2</v>
      </c>
      <c r="F5" s="120">
        <f>VLOOKUP(A5,FluxoFuturo!B:Q,16,0)</f>
        <v>419.89</v>
      </c>
      <c r="G5" s="121">
        <f t="shared" si="0"/>
        <v>907.24999404605978</v>
      </c>
    </row>
    <row r="6" spans="1:10">
      <c r="A6" s="117">
        <v>5423</v>
      </c>
      <c r="B6" s="117" t="s">
        <v>592</v>
      </c>
      <c r="C6" s="118" t="s">
        <v>320</v>
      </c>
      <c r="D6" s="119">
        <v>45777</v>
      </c>
      <c r="E6" s="120">
        <v>292230</v>
      </c>
      <c r="F6" s="120">
        <f>VLOOKUP(A6,FluxoFuturo!B:Q,16,0)</f>
        <v>360</v>
      </c>
      <c r="G6" s="121">
        <f t="shared" si="0"/>
        <v>811.75</v>
      </c>
    </row>
    <row r="7" spans="1:10">
      <c r="A7" s="117">
        <v>5420</v>
      </c>
      <c r="B7" s="117">
        <v>12</v>
      </c>
      <c r="C7" s="118" t="s">
        <v>316</v>
      </c>
      <c r="D7" s="119">
        <v>45766</v>
      </c>
      <c r="E7" s="120">
        <v>340608.87</v>
      </c>
      <c r="F7" s="120">
        <v>375.43</v>
      </c>
      <c r="G7" s="121">
        <f t="shared" si="0"/>
        <v>907.25000665903099</v>
      </c>
    </row>
    <row r="8" spans="1:10">
      <c r="A8" s="117">
        <v>5412</v>
      </c>
      <c r="B8" s="117">
        <v>10</v>
      </c>
      <c r="C8" s="118" t="s">
        <v>86</v>
      </c>
      <c r="D8" s="119">
        <v>45748</v>
      </c>
      <c r="E8" s="120">
        <v>343067.52</v>
      </c>
      <c r="F8" s="120">
        <v>360</v>
      </c>
      <c r="G8" s="121">
        <f t="shared" si="0"/>
        <v>952.96533333333343</v>
      </c>
    </row>
    <row r="9" spans="1:10">
      <c r="A9" s="117">
        <v>5413</v>
      </c>
      <c r="B9" s="117">
        <v>11</v>
      </c>
      <c r="C9" s="118" t="s">
        <v>86</v>
      </c>
      <c r="D9" s="119">
        <v>45748</v>
      </c>
      <c r="E9" s="120">
        <v>337070.59</v>
      </c>
      <c r="F9" s="120">
        <v>413.88</v>
      </c>
      <c r="G9" s="121">
        <f t="shared" si="0"/>
        <v>814.41623175799759</v>
      </c>
    </row>
    <row r="10" spans="1:10">
      <c r="A10" s="117">
        <v>5416</v>
      </c>
      <c r="B10" s="117" t="s">
        <v>578</v>
      </c>
      <c r="C10" s="118" t="s">
        <v>314</v>
      </c>
      <c r="D10" s="119">
        <v>45748</v>
      </c>
      <c r="E10" s="120">
        <v>330048</v>
      </c>
      <c r="F10" s="120">
        <v>360</v>
      </c>
      <c r="G10" s="121">
        <f t="shared" si="0"/>
        <v>916.8</v>
      </c>
    </row>
    <row r="11" spans="1:10">
      <c r="A11" s="117">
        <v>5406</v>
      </c>
      <c r="B11" s="117">
        <v>16</v>
      </c>
      <c r="C11" s="118" t="s">
        <v>311</v>
      </c>
      <c r="D11" s="119">
        <v>45737</v>
      </c>
      <c r="E11" s="120">
        <v>292230</v>
      </c>
      <c r="F11" s="120">
        <v>360</v>
      </c>
      <c r="G11" s="121">
        <f t="shared" si="0"/>
        <v>811.75</v>
      </c>
    </row>
    <row r="12" spans="1:10">
      <c r="A12" s="117">
        <v>6498</v>
      </c>
      <c r="B12" s="117">
        <v>18</v>
      </c>
      <c r="C12" s="118" t="s">
        <v>88</v>
      </c>
      <c r="D12" s="119">
        <v>45716</v>
      </c>
      <c r="E12" s="120">
        <v>344172.45</v>
      </c>
      <c r="F12" s="120">
        <v>360.39</v>
      </c>
      <c r="G12" s="121">
        <f t="shared" si="0"/>
        <v>955.00000000000011</v>
      </c>
    </row>
    <row r="13" spans="1:10">
      <c r="A13" s="117">
        <v>6497</v>
      </c>
      <c r="B13" s="117">
        <v>11</v>
      </c>
      <c r="C13" s="118" t="s">
        <v>90</v>
      </c>
      <c r="D13" s="119">
        <v>45712</v>
      </c>
      <c r="E13" s="120">
        <v>341851.8</v>
      </c>
      <c r="F13" s="120">
        <v>376.8</v>
      </c>
      <c r="G13" s="121">
        <f t="shared" si="0"/>
        <v>907.24999999999989</v>
      </c>
    </row>
    <row r="14" spans="1:10">
      <c r="A14" s="117">
        <v>6494</v>
      </c>
      <c r="B14" s="117">
        <v>27</v>
      </c>
      <c r="C14" s="118" t="s">
        <v>82</v>
      </c>
      <c r="D14" s="119">
        <v>45701</v>
      </c>
      <c r="E14" s="120">
        <v>375492.63</v>
      </c>
      <c r="F14" s="120">
        <v>413.88</v>
      </c>
      <c r="G14" s="121">
        <f t="shared" si="0"/>
        <v>907.25</v>
      </c>
    </row>
    <row r="15" spans="1:10">
      <c r="A15" s="117">
        <v>6492</v>
      </c>
      <c r="B15" s="117">
        <v>20</v>
      </c>
      <c r="C15" s="118" t="s">
        <v>306</v>
      </c>
      <c r="D15" s="119">
        <v>45685</v>
      </c>
      <c r="E15" s="120">
        <v>309420</v>
      </c>
      <c r="F15" s="120">
        <v>360</v>
      </c>
      <c r="G15" s="121">
        <f t="shared" si="0"/>
        <v>859.5</v>
      </c>
    </row>
    <row r="16" spans="1:10">
      <c r="A16" s="117">
        <v>6493</v>
      </c>
      <c r="B16" s="117">
        <v>11</v>
      </c>
      <c r="C16" s="118" t="s">
        <v>304</v>
      </c>
      <c r="D16" s="119">
        <v>45685</v>
      </c>
      <c r="E16" s="120">
        <v>354235.76250000001</v>
      </c>
      <c r="F16" s="120">
        <v>390.45</v>
      </c>
      <c r="G16" s="121">
        <f t="shared" si="0"/>
        <v>907.25</v>
      </c>
    </row>
    <row r="17" spans="1:7">
      <c r="A17" s="117">
        <v>6487</v>
      </c>
      <c r="B17" s="117">
        <v>14</v>
      </c>
      <c r="C17" s="118" t="s">
        <v>302</v>
      </c>
      <c r="D17" s="119">
        <v>45665</v>
      </c>
      <c r="E17" s="120">
        <v>282680</v>
      </c>
      <c r="F17" s="120">
        <v>360</v>
      </c>
      <c r="G17" s="121">
        <f t="shared" si="0"/>
        <v>785.22222222222217</v>
      </c>
    </row>
    <row r="18" spans="1:7">
      <c r="A18" s="117">
        <v>6488</v>
      </c>
      <c r="B18" s="117">
        <v>15</v>
      </c>
      <c r="C18" s="118" t="s">
        <v>302</v>
      </c>
      <c r="D18" s="119">
        <v>45665</v>
      </c>
      <c r="E18" s="120">
        <v>282680</v>
      </c>
      <c r="F18" s="120">
        <v>360</v>
      </c>
      <c r="G18" s="121">
        <f t="shared" si="0"/>
        <v>785.22222222222217</v>
      </c>
    </row>
    <row r="19" spans="1:7">
      <c r="A19" s="117">
        <v>6483</v>
      </c>
      <c r="B19" s="117">
        <v>14</v>
      </c>
      <c r="C19" s="118" t="s">
        <v>300</v>
      </c>
      <c r="D19" s="119">
        <v>45663</v>
      </c>
      <c r="E19" s="120">
        <v>328515.22499999998</v>
      </c>
      <c r="F19" s="120">
        <v>362.1</v>
      </c>
      <c r="G19" s="121">
        <f t="shared" si="0"/>
        <v>907.24999999999989</v>
      </c>
    </row>
    <row r="20" spans="1:7">
      <c r="A20" s="117">
        <v>6473</v>
      </c>
      <c r="B20" s="117">
        <v>36</v>
      </c>
      <c r="C20" s="118" t="s">
        <v>296</v>
      </c>
      <c r="D20" s="119">
        <v>45656</v>
      </c>
      <c r="E20" s="120">
        <v>332969.82</v>
      </c>
      <c r="F20" s="120">
        <v>367.01</v>
      </c>
      <c r="G20" s="121">
        <f t="shared" si="0"/>
        <v>907.24999318819653</v>
      </c>
    </row>
    <row r="21" spans="1:7">
      <c r="A21" s="117">
        <v>6474</v>
      </c>
      <c r="B21" s="117">
        <v>37</v>
      </c>
      <c r="C21" s="118" t="s">
        <v>296</v>
      </c>
      <c r="D21" s="119">
        <v>45656</v>
      </c>
      <c r="E21" s="120">
        <v>333514.17</v>
      </c>
      <c r="F21" s="120">
        <v>367.61</v>
      </c>
      <c r="G21" s="121">
        <f t="shared" si="0"/>
        <v>907.24999319931442</v>
      </c>
    </row>
    <row r="22" spans="1:7">
      <c r="A22" s="117">
        <v>6484</v>
      </c>
      <c r="B22" s="117">
        <v>8</v>
      </c>
      <c r="C22" s="118" t="s">
        <v>298</v>
      </c>
      <c r="D22" s="119">
        <v>45646</v>
      </c>
      <c r="E22" s="120">
        <v>292230</v>
      </c>
      <c r="F22" s="120">
        <v>360</v>
      </c>
      <c r="G22" s="121">
        <f t="shared" si="0"/>
        <v>811.75</v>
      </c>
    </row>
    <row r="23" spans="1:7">
      <c r="A23" s="117">
        <v>6485</v>
      </c>
      <c r="B23" s="117">
        <v>21</v>
      </c>
      <c r="C23" s="118" t="s">
        <v>246</v>
      </c>
      <c r="D23" s="119">
        <v>45645</v>
      </c>
      <c r="E23" s="120">
        <v>309420</v>
      </c>
      <c r="F23" s="120">
        <v>360</v>
      </c>
      <c r="G23" s="121">
        <f t="shared" si="0"/>
        <v>859.5</v>
      </c>
    </row>
    <row r="24" spans="1:7">
      <c r="A24" s="117">
        <v>6475</v>
      </c>
      <c r="B24" s="117" t="s">
        <v>628</v>
      </c>
      <c r="C24" s="118" t="s">
        <v>281</v>
      </c>
      <c r="D24" s="119">
        <v>45625</v>
      </c>
      <c r="E24" s="120">
        <v>292230</v>
      </c>
      <c r="F24" s="120">
        <v>360</v>
      </c>
      <c r="G24" s="121">
        <f t="shared" si="0"/>
        <v>811.75</v>
      </c>
    </row>
    <row r="25" spans="1:7">
      <c r="A25" s="117">
        <v>6472</v>
      </c>
      <c r="B25" s="117" t="s">
        <v>629</v>
      </c>
      <c r="C25" s="118" t="s">
        <v>224</v>
      </c>
      <c r="D25" s="119">
        <v>45617</v>
      </c>
      <c r="E25" s="120">
        <v>334829.68</v>
      </c>
      <c r="F25" s="120">
        <v>369.06</v>
      </c>
      <c r="G25" s="121">
        <f t="shared" si="0"/>
        <v>907.24998645206745</v>
      </c>
    </row>
    <row r="26" spans="1:7">
      <c r="A26" s="117">
        <v>6466</v>
      </c>
      <c r="B26" s="117" t="s">
        <v>630</v>
      </c>
      <c r="C26" s="118" t="s">
        <v>246</v>
      </c>
      <c r="D26" s="119">
        <v>45589</v>
      </c>
      <c r="E26" s="120">
        <v>309420</v>
      </c>
      <c r="F26" s="120">
        <v>360</v>
      </c>
      <c r="G26" s="121">
        <f t="shared" si="0"/>
        <v>859.5</v>
      </c>
    </row>
    <row r="27" spans="1:7">
      <c r="A27" s="117">
        <v>6454</v>
      </c>
      <c r="B27" s="117" t="s">
        <v>631</v>
      </c>
      <c r="C27" s="118" t="s">
        <v>206</v>
      </c>
      <c r="D27" s="119">
        <v>45582</v>
      </c>
      <c r="E27" s="120">
        <v>326610</v>
      </c>
      <c r="F27" s="120">
        <v>360</v>
      </c>
      <c r="G27" s="121">
        <f t="shared" si="0"/>
        <v>907.25</v>
      </c>
    </row>
    <row r="28" spans="1:7">
      <c r="A28" s="117">
        <v>6453</v>
      </c>
      <c r="B28" s="117" t="s">
        <v>631</v>
      </c>
      <c r="C28" s="118" t="s">
        <v>222</v>
      </c>
      <c r="D28" s="119">
        <v>45558</v>
      </c>
      <c r="E28" s="120">
        <v>341842.72749999998</v>
      </c>
      <c r="F28" s="120">
        <v>376.79</v>
      </c>
      <c r="G28" s="121">
        <f t="shared" si="0"/>
        <v>907.24999999999989</v>
      </c>
    </row>
    <row r="29" spans="1:7">
      <c r="A29" s="117">
        <v>6451</v>
      </c>
      <c r="B29" s="117" t="s">
        <v>632</v>
      </c>
      <c r="C29" s="118" t="s">
        <v>83</v>
      </c>
      <c r="D29" s="119">
        <v>45544</v>
      </c>
      <c r="E29" s="120">
        <v>370602.55249999999</v>
      </c>
      <c r="F29" s="120">
        <v>408.49</v>
      </c>
      <c r="G29" s="121">
        <f t="shared" si="0"/>
        <v>907.25</v>
      </c>
    </row>
    <row r="30" spans="1:7">
      <c r="A30" s="117">
        <v>6442</v>
      </c>
      <c r="B30" s="117" t="s">
        <v>633</v>
      </c>
      <c r="C30" s="118" t="s">
        <v>261</v>
      </c>
      <c r="D30" s="119">
        <v>45518</v>
      </c>
      <c r="E30" s="120">
        <v>329640.21500000003</v>
      </c>
      <c r="F30" s="120">
        <v>363.34</v>
      </c>
      <c r="G30" s="121">
        <f t="shared" si="0"/>
        <v>907.25000000000011</v>
      </c>
    </row>
    <row r="31" spans="1:7">
      <c r="A31" s="117">
        <v>6448</v>
      </c>
      <c r="B31" s="117" t="s">
        <v>633</v>
      </c>
      <c r="C31" s="118" t="s">
        <v>218</v>
      </c>
      <c r="D31" s="119">
        <v>45513</v>
      </c>
      <c r="E31" s="120">
        <v>341271.16</v>
      </c>
      <c r="F31" s="120">
        <v>376.16</v>
      </c>
      <c r="G31" s="121">
        <f t="shared" si="0"/>
        <v>907.24999999999989</v>
      </c>
    </row>
    <row r="32" spans="1:7">
      <c r="A32" s="117">
        <v>6447</v>
      </c>
      <c r="B32" s="117" t="s">
        <v>634</v>
      </c>
      <c r="C32" s="118" t="s">
        <v>212</v>
      </c>
      <c r="D32" s="119">
        <v>45512</v>
      </c>
      <c r="E32" s="120">
        <v>326610</v>
      </c>
      <c r="F32" s="120">
        <v>360</v>
      </c>
      <c r="G32" s="121">
        <f t="shared" si="0"/>
        <v>907.25</v>
      </c>
    </row>
    <row r="33" spans="1:7">
      <c r="A33" s="117">
        <v>6444</v>
      </c>
      <c r="B33" s="117" t="s">
        <v>635</v>
      </c>
      <c r="C33" s="118" t="s">
        <v>267</v>
      </c>
      <c r="D33" s="119">
        <v>45510</v>
      </c>
      <c r="E33" s="120">
        <v>329549.49</v>
      </c>
      <c r="F33" s="120">
        <v>363.24</v>
      </c>
      <c r="G33" s="121">
        <f t="shared" si="0"/>
        <v>907.25</v>
      </c>
    </row>
    <row r="34" spans="1:7">
      <c r="A34" s="117">
        <v>6445</v>
      </c>
      <c r="B34" s="117" t="s">
        <v>624</v>
      </c>
      <c r="C34" s="118" t="s">
        <v>267</v>
      </c>
      <c r="D34" s="119">
        <v>45510</v>
      </c>
      <c r="E34" s="120">
        <v>330139.20250000001</v>
      </c>
      <c r="F34" s="120">
        <v>363.89</v>
      </c>
      <c r="G34" s="121">
        <f t="shared" ref="G34:G65" si="1">E34/F34</f>
        <v>907.25000000000011</v>
      </c>
    </row>
    <row r="35" spans="1:7">
      <c r="A35" s="117">
        <v>6446</v>
      </c>
      <c r="B35" s="117" t="s">
        <v>626</v>
      </c>
      <c r="C35" s="118" t="s">
        <v>192</v>
      </c>
      <c r="D35" s="119">
        <v>45505</v>
      </c>
      <c r="E35" s="120">
        <v>364868.73249999998</v>
      </c>
      <c r="F35" s="120">
        <v>402.17</v>
      </c>
      <c r="G35" s="121">
        <f t="shared" si="1"/>
        <v>907.24999999999989</v>
      </c>
    </row>
    <row r="36" spans="1:7">
      <c r="A36" s="117">
        <v>6441</v>
      </c>
      <c r="B36" s="117" t="s">
        <v>636</v>
      </c>
      <c r="C36" s="118" t="s">
        <v>379</v>
      </c>
      <c r="D36" s="119">
        <v>45483</v>
      </c>
      <c r="E36" s="120">
        <v>326610</v>
      </c>
      <c r="F36" s="120">
        <v>360</v>
      </c>
      <c r="G36" s="121">
        <f t="shared" si="1"/>
        <v>907.25</v>
      </c>
    </row>
    <row r="37" spans="1:7">
      <c r="A37" s="117">
        <v>6440</v>
      </c>
      <c r="B37" s="117" t="s">
        <v>635</v>
      </c>
      <c r="C37" s="118" t="s">
        <v>182</v>
      </c>
      <c r="D37" s="119">
        <v>45471</v>
      </c>
      <c r="E37" s="120">
        <v>326610</v>
      </c>
      <c r="F37" s="120">
        <v>360</v>
      </c>
      <c r="G37" s="121">
        <f t="shared" si="1"/>
        <v>907.25</v>
      </c>
    </row>
    <row r="38" spans="1:7">
      <c r="A38" s="117">
        <v>6436</v>
      </c>
      <c r="B38" s="117" t="s">
        <v>632</v>
      </c>
      <c r="C38" s="118" t="s">
        <v>230</v>
      </c>
      <c r="D38" s="119">
        <v>45457</v>
      </c>
      <c r="E38" s="120">
        <v>326610</v>
      </c>
      <c r="F38" s="120">
        <v>360</v>
      </c>
      <c r="G38" s="121">
        <f t="shared" si="1"/>
        <v>907.25</v>
      </c>
    </row>
    <row r="39" spans="1:7">
      <c r="A39" s="117">
        <v>6437</v>
      </c>
      <c r="B39" s="117" t="s">
        <v>637</v>
      </c>
      <c r="C39" s="118" t="s">
        <v>204</v>
      </c>
      <c r="D39" s="119">
        <v>45456</v>
      </c>
      <c r="E39" s="120">
        <v>326610</v>
      </c>
      <c r="F39" s="120">
        <v>360</v>
      </c>
      <c r="G39" s="121">
        <f t="shared" si="1"/>
        <v>907.25</v>
      </c>
    </row>
    <row r="40" spans="1:7">
      <c r="A40" s="117">
        <v>6435</v>
      </c>
      <c r="B40" s="117" t="s">
        <v>638</v>
      </c>
      <c r="C40" s="118" t="s">
        <v>279</v>
      </c>
      <c r="D40" s="119">
        <v>45453</v>
      </c>
      <c r="E40" s="120">
        <v>331999.065</v>
      </c>
      <c r="F40" s="120">
        <v>365.94</v>
      </c>
      <c r="G40" s="121">
        <f t="shared" si="1"/>
        <v>907.25</v>
      </c>
    </row>
    <row r="41" spans="1:7">
      <c r="A41" s="117">
        <v>6430</v>
      </c>
      <c r="B41" s="117" t="s">
        <v>630</v>
      </c>
      <c r="C41" s="118" t="s">
        <v>186</v>
      </c>
      <c r="D41" s="119">
        <v>45447</v>
      </c>
      <c r="E41" s="120">
        <v>320077.8</v>
      </c>
      <c r="F41" s="120">
        <v>360</v>
      </c>
      <c r="G41" s="121">
        <f t="shared" si="1"/>
        <v>889.10500000000002</v>
      </c>
    </row>
    <row r="42" spans="1:7">
      <c r="A42" s="117">
        <v>6424</v>
      </c>
      <c r="B42" s="117" t="s">
        <v>624</v>
      </c>
      <c r="C42" s="118" t="s">
        <v>242</v>
      </c>
      <c r="D42" s="119">
        <v>45447</v>
      </c>
      <c r="E42" s="120">
        <v>337751.03</v>
      </c>
      <c r="F42" s="120">
        <v>372.28</v>
      </c>
      <c r="G42" s="121">
        <f t="shared" si="1"/>
        <v>907.25000000000011</v>
      </c>
    </row>
    <row r="43" spans="1:7">
      <c r="A43" s="117">
        <v>6426</v>
      </c>
      <c r="B43" s="117" t="s">
        <v>639</v>
      </c>
      <c r="C43" s="118" t="s">
        <v>190</v>
      </c>
      <c r="D43" s="119">
        <v>45419</v>
      </c>
      <c r="E43" s="120">
        <v>326655.36249999999</v>
      </c>
      <c r="F43" s="120">
        <v>360.05</v>
      </c>
      <c r="G43" s="121">
        <f t="shared" si="1"/>
        <v>907.24999999999989</v>
      </c>
    </row>
    <row r="44" spans="1:7">
      <c r="A44" s="117">
        <v>6428</v>
      </c>
      <c r="B44" s="117" t="s">
        <v>632</v>
      </c>
      <c r="C44" s="118" t="s">
        <v>202</v>
      </c>
      <c r="D44" s="119">
        <v>45418</v>
      </c>
      <c r="E44" s="120">
        <v>311518.14</v>
      </c>
      <c r="F44" s="120">
        <v>361.26</v>
      </c>
      <c r="G44" s="121">
        <f t="shared" si="1"/>
        <v>862.31008138183029</v>
      </c>
    </row>
    <row r="45" spans="1:7">
      <c r="A45" s="117">
        <v>6427</v>
      </c>
      <c r="B45" s="117" t="s">
        <v>640</v>
      </c>
      <c r="C45" s="118" t="s">
        <v>200</v>
      </c>
      <c r="D45" s="119">
        <v>45412</v>
      </c>
      <c r="E45" s="120">
        <v>342269.13500000001</v>
      </c>
      <c r="F45" s="120">
        <v>377.26</v>
      </c>
      <c r="G45" s="121">
        <f t="shared" si="1"/>
        <v>907.25</v>
      </c>
    </row>
    <row r="46" spans="1:7">
      <c r="A46" s="117">
        <v>6425</v>
      </c>
      <c r="B46" s="117" t="s">
        <v>634</v>
      </c>
      <c r="C46" s="118" t="s">
        <v>228</v>
      </c>
      <c r="D46" s="119">
        <v>45411</v>
      </c>
      <c r="E46" s="120">
        <v>326610</v>
      </c>
      <c r="F46" s="120">
        <v>360</v>
      </c>
      <c r="G46" s="121">
        <f t="shared" si="1"/>
        <v>907.25</v>
      </c>
    </row>
    <row r="47" spans="1:7">
      <c r="A47" s="117">
        <v>6417</v>
      </c>
      <c r="B47" s="117" t="s">
        <v>641</v>
      </c>
      <c r="C47" s="118" t="s">
        <v>277</v>
      </c>
      <c r="D47" s="119">
        <v>45397</v>
      </c>
      <c r="E47" s="120">
        <v>350398.09499999997</v>
      </c>
      <c r="F47" s="120">
        <v>386.22</v>
      </c>
      <c r="G47" s="121">
        <f t="shared" si="1"/>
        <v>907.24999999999989</v>
      </c>
    </row>
    <row r="48" spans="1:7">
      <c r="A48" s="117">
        <v>6411</v>
      </c>
      <c r="B48" s="117" t="s">
        <v>633</v>
      </c>
      <c r="C48" s="118" t="s">
        <v>255</v>
      </c>
      <c r="D48" s="119">
        <v>45394</v>
      </c>
      <c r="E48" s="120">
        <v>292230</v>
      </c>
      <c r="F48" s="120">
        <v>360</v>
      </c>
      <c r="G48" s="121">
        <f t="shared" si="1"/>
        <v>811.75</v>
      </c>
    </row>
    <row r="49" spans="1:7">
      <c r="A49" s="117">
        <v>6414</v>
      </c>
      <c r="B49" s="117" t="s">
        <v>642</v>
      </c>
      <c r="C49" s="118" t="s">
        <v>89</v>
      </c>
      <c r="D49" s="119">
        <v>45390</v>
      </c>
      <c r="E49" s="120">
        <v>349989.83250000002</v>
      </c>
      <c r="F49" s="120">
        <v>385.77</v>
      </c>
      <c r="G49" s="121">
        <f t="shared" si="1"/>
        <v>907.25000000000011</v>
      </c>
    </row>
    <row r="50" spans="1:7">
      <c r="A50" s="117">
        <v>6381</v>
      </c>
      <c r="B50" s="117" t="s">
        <v>628</v>
      </c>
      <c r="C50" s="118" t="s">
        <v>238</v>
      </c>
      <c r="D50" s="119">
        <v>45387</v>
      </c>
      <c r="E50" s="120">
        <v>358720.44</v>
      </c>
      <c r="F50" s="120">
        <v>441.71</v>
      </c>
      <c r="G50" s="121">
        <f t="shared" si="1"/>
        <v>812.1175431844423</v>
      </c>
    </row>
    <row r="51" spans="1:7">
      <c r="A51" s="117">
        <v>6415</v>
      </c>
      <c r="B51" s="117" t="s">
        <v>638</v>
      </c>
      <c r="C51" s="118" t="s">
        <v>261</v>
      </c>
      <c r="D51" s="119">
        <v>45386</v>
      </c>
      <c r="E51" s="120">
        <v>326610</v>
      </c>
      <c r="F51" s="120">
        <v>360</v>
      </c>
      <c r="G51" s="121">
        <f t="shared" si="1"/>
        <v>907.25</v>
      </c>
    </row>
    <row r="52" spans="1:7">
      <c r="A52" s="117">
        <v>6416</v>
      </c>
      <c r="B52" s="117" t="s">
        <v>639</v>
      </c>
      <c r="C52" s="118" t="s">
        <v>261</v>
      </c>
      <c r="D52" s="119">
        <v>45386</v>
      </c>
      <c r="E52" s="120">
        <v>326610</v>
      </c>
      <c r="F52" s="120">
        <v>360</v>
      </c>
      <c r="G52" s="121">
        <f t="shared" si="1"/>
        <v>907.25</v>
      </c>
    </row>
    <row r="53" spans="1:7">
      <c r="A53" s="117">
        <v>6379</v>
      </c>
      <c r="B53" s="117" t="s">
        <v>628</v>
      </c>
      <c r="C53" s="118" t="s">
        <v>87</v>
      </c>
      <c r="D53" s="119">
        <v>45385</v>
      </c>
      <c r="E53" s="120">
        <v>368290.98</v>
      </c>
      <c r="F53" s="120">
        <v>453.7</v>
      </c>
      <c r="G53" s="121">
        <f t="shared" si="1"/>
        <v>811.75001102049805</v>
      </c>
    </row>
    <row r="54" spans="1:7">
      <c r="A54" s="117">
        <v>6406</v>
      </c>
      <c r="B54" s="117" t="s">
        <v>643</v>
      </c>
      <c r="C54" s="118" t="s">
        <v>292</v>
      </c>
      <c r="D54" s="119">
        <v>45385</v>
      </c>
      <c r="E54" s="120">
        <v>300115.99</v>
      </c>
      <c r="F54" s="120">
        <v>377.26</v>
      </c>
      <c r="G54" s="121">
        <f t="shared" si="1"/>
        <v>795.51500291576099</v>
      </c>
    </row>
    <row r="55" spans="1:7">
      <c r="A55" s="117">
        <v>6405</v>
      </c>
      <c r="B55" s="117" t="s">
        <v>636</v>
      </c>
      <c r="C55" s="118" t="s">
        <v>269</v>
      </c>
      <c r="D55" s="119">
        <v>45383</v>
      </c>
      <c r="E55" s="120">
        <v>304560.48</v>
      </c>
      <c r="F55" s="120">
        <v>375.19</v>
      </c>
      <c r="G55" s="121">
        <f t="shared" si="1"/>
        <v>811.74999333670939</v>
      </c>
    </row>
    <row r="56" spans="1:7">
      <c r="A56" s="117">
        <v>6398</v>
      </c>
      <c r="B56" s="117" t="s">
        <v>632</v>
      </c>
      <c r="C56" s="118" t="s">
        <v>91</v>
      </c>
      <c r="D56" s="119">
        <v>45379</v>
      </c>
      <c r="E56" s="120">
        <v>335975.21</v>
      </c>
      <c r="F56" s="120">
        <v>413.89</v>
      </c>
      <c r="G56" s="121">
        <f t="shared" si="1"/>
        <v>811.75000604025229</v>
      </c>
    </row>
    <row r="57" spans="1:7">
      <c r="A57" s="117">
        <v>6399</v>
      </c>
      <c r="B57" s="117" t="s">
        <v>644</v>
      </c>
      <c r="C57" s="118" t="s">
        <v>91</v>
      </c>
      <c r="D57" s="119">
        <v>45379</v>
      </c>
      <c r="E57" s="120">
        <v>352754.08</v>
      </c>
      <c r="F57" s="120">
        <v>434.56</v>
      </c>
      <c r="G57" s="121">
        <f t="shared" si="1"/>
        <v>811.75</v>
      </c>
    </row>
    <row r="58" spans="1:7">
      <c r="A58" s="117">
        <v>6400</v>
      </c>
      <c r="B58" s="117" t="s">
        <v>592</v>
      </c>
      <c r="C58" s="118" t="s">
        <v>91</v>
      </c>
      <c r="D58" s="119">
        <v>45379</v>
      </c>
      <c r="E58" s="120">
        <v>330690.71999999997</v>
      </c>
      <c r="F58" s="120">
        <v>407.38</v>
      </c>
      <c r="G58" s="121">
        <f t="shared" si="1"/>
        <v>811.7500122735529</v>
      </c>
    </row>
    <row r="59" spans="1:7">
      <c r="A59" s="117">
        <v>6401</v>
      </c>
      <c r="B59" s="117" t="s">
        <v>626</v>
      </c>
      <c r="C59" s="118" t="s">
        <v>184</v>
      </c>
      <c r="D59" s="119">
        <v>45379</v>
      </c>
      <c r="E59" s="120">
        <v>319269.39</v>
      </c>
      <c r="F59" s="120">
        <v>393.31</v>
      </c>
      <c r="G59" s="121">
        <f t="shared" si="1"/>
        <v>811.7499936436908</v>
      </c>
    </row>
    <row r="60" spans="1:7">
      <c r="A60" s="117">
        <v>6395</v>
      </c>
      <c r="B60" s="117" t="s">
        <v>644</v>
      </c>
      <c r="C60" s="118" t="s">
        <v>264</v>
      </c>
      <c r="D60" s="119">
        <v>45379</v>
      </c>
      <c r="E60" s="120">
        <v>319423.62</v>
      </c>
      <c r="F60" s="120">
        <v>393.5</v>
      </c>
      <c r="G60" s="121">
        <f t="shared" si="1"/>
        <v>811.74998729351967</v>
      </c>
    </row>
    <row r="61" spans="1:7">
      <c r="A61" s="117">
        <v>6409</v>
      </c>
      <c r="B61" s="117" t="s">
        <v>645</v>
      </c>
      <c r="C61" s="118" t="s">
        <v>275</v>
      </c>
      <c r="D61" s="119">
        <v>45379</v>
      </c>
      <c r="E61" s="120">
        <v>292230</v>
      </c>
      <c r="F61" s="120">
        <v>360</v>
      </c>
      <c r="G61" s="121">
        <f t="shared" si="1"/>
        <v>811.75</v>
      </c>
    </row>
    <row r="62" spans="1:7">
      <c r="A62" s="117">
        <v>6410</v>
      </c>
      <c r="B62" s="117" t="s">
        <v>637</v>
      </c>
      <c r="C62" s="118" t="s">
        <v>275</v>
      </c>
      <c r="D62" s="119">
        <v>45379</v>
      </c>
      <c r="E62" s="120">
        <v>292230</v>
      </c>
      <c r="F62" s="120">
        <v>360</v>
      </c>
      <c r="G62" s="121">
        <f t="shared" si="1"/>
        <v>811.75</v>
      </c>
    </row>
    <row r="63" spans="1:7">
      <c r="A63" s="117">
        <v>6412</v>
      </c>
      <c r="B63" s="117" t="s">
        <v>646</v>
      </c>
      <c r="C63" s="118" t="s">
        <v>271</v>
      </c>
      <c r="D63" s="119">
        <v>45378</v>
      </c>
      <c r="E63" s="120">
        <v>326610</v>
      </c>
      <c r="F63" s="120">
        <v>360</v>
      </c>
      <c r="G63" s="121">
        <f t="shared" si="1"/>
        <v>907.25</v>
      </c>
    </row>
    <row r="64" spans="1:7">
      <c r="A64" s="117">
        <v>6404</v>
      </c>
      <c r="B64" s="117" t="s">
        <v>628</v>
      </c>
      <c r="C64" s="118" t="s">
        <v>214</v>
      </c>
      <c r="D64" s="119">
        <v>45377</v>
      </c>
      <c r="E64" s="120">
        <v>292230</v>
      </c>
      <c r="F64" s="120">
        <v>360</v>
      </c>
      <c r="G64" s="121">
        <f t="shared" si="1"/>
        <v>811.75</v>
      </c>
    </row>
    <row r="65" spans="1:7">
      <c r="A65" s="117">
        <v>6407</v>
      </c>
      <c r="B65" s="117" t="s">
        <v>631</v>
      </c>
      <c r="C65" s="118" t="s">
        <v>164</v>
      </c>
      <c r="D65" s="119">
        <v>45376</v>
      </c>
      <c r="E65" s="120">
        <v>292230</v>
      </c>
      <c r="F65" s="120">
        <v>360</v>
      </c>
      <c r="G65" s="121">
        <f t="shared" si="1"/>
        <v>811.75</v>
      </c>
    </row>
    <row r="66" spans="1:7">
      <c r="A66" s="117">
        <v>6397</v>
      </c>
      <c r="B66" s="117" t="s">
        <v>647</v>
      </c>
      <c r="C66" s="118" t="s">
        <v>604</v>
      </c>
      <c r="D66" s="119">
        <v>45376</v>
      </c>
      <c r="E66" s="120">
        <v>292230</v>
      </c>
      <c r="F66" s="120">
        <v>360</v>
      </c>
      <c r="G66" s="121">
        <f t="shared" ref="G66:G97" si="2">E66/F66</f>
        <v>811.75</v>
      </c>
    </row>
    <row r="67" spans="1:7">
      <c r="A67" s="117">
        <v>6408</v>
      </c>
      <c r="B67" s="117" t="s">
        <v>625</v>
      </c>
      <c r="C67" s="118" t="s">
        <v>611</v>
      </c>
      <c r="D67" s="119">
        <v>45376</v>
      </c>
      <c r="E67" s="120">
        <v>405486.315</v>
      </c>
      <c r="F67" s="120">
        <v>446.94</v>
      </c>
      <c r="G67" s="121">
        <f t="shared" si="2"/>
        <v>907.25</v>
      </c>
    </row>
    <row r="68" spans="1:7">
      <c r="A68" s="117">
        <v>6389</v>
      </c>
      <c r="B68" s="117" t="s">
        <v>646</v>
      </c>
      <c r="C68" s="118" t="s">
        <v>188</v>
      </c>
      <c r="D68" s="119">
        <v>45373</v>
      </c>
      <c r="E68" s="120">
        <v>292230</v>
      </c>
      <c r="F68" s="120">
        <v>360</v>
      </c>
      <c r="G68" s="121">
        <f t="shared" si="2"/>
        <v>811.75</v>
      </c>
    </row>
    <row r="69" spans="1:7">
      <c r="A69" s="117">
        <v>6360</v>
      </c>
      <c r="B69" s="117" t="s">
        <v>648</v>
      </c>
      <c r="C69" s="118" t="s">
        <v>248</v>
      </c>
      <c r="D69" s="119">
        <v>45373</v>
      </c>
      <c r="E69" s="120">
        <v>292230</v>
      </c>
      <c r="F69" s="120">
        <v>360</v>
      </c>
      <c r="G69" s="121">
        <f t="shared" si="2"/>
        <v>811.75</v>
      </c>
    </row>
    <row r="70" spans="1:7">
      <c r="A70" s="117">
        <v>6393</v>
      </c>
      <c r="B70" s="117" t="s">
        <v>625</v>
      </c>
      <c r="C70" s="118" t="s">
        <v>226</v>
      </c>
      <c r="D70" s="119">
        <v>45373</v>
      </c>
      <c r="E70" s="120">
        <v>292230</v>
      </c>
      <c r="F70" s="120">
        <v>360</v>
      </c>
      <c r="G70" s="121">
        <f t="shared" si="2"/>
        <v>811.75</v>
      </c>
    </row>
    <row r="71" spans="1:7">
      <c r="A71" s="117">
        <v>6385</v>
      </c>
      <c r="B71" s="117" t="s">
        <v>592</v>
      </c>
      <c r="C71" s="118" t="s">
        <v>176</v>
      </c>
      <c r="D71" s="119">
        <v>45372</v>
      </c>
      <c r="E71" s="120">
        <v>292230</v>
      </c>
      <c r="F71" s="120">
        <v>360</v>
      </c>
      <c r="G71" s="121">
        <f t="shared" si="2"/>
        <v>811.75</v>
      </c>
    </row>
    <row r="72" spans="1:7">
      <c r="A72" s="117">
        <v>6394</v>
      </c>
      <c r="B72" s="117" t="s">
        <v>624</v>
      </c>
      <c r="C72" s="118" t="s">
        <v>220</v>
      </c>
      <c r="D72" s="119">
        <v>45371</v>
      </c>
      <c r="E72" s="120">
        <v>305291.06</v>
      </c>
      <c r="F72" s="120">
        <v>376.09</v>
      </c>
      <c r="G72" s="121">
        <f t="shared" si="2"/>
        <v>811.75000664734512</v>
      </c>
    </row>
    <row r="73" spans="1:7">
      <c r="A73" s="117">
        <v>6396</v>
      </c>
      <c r="B73" s="117" t="s">
        <v>633</v>
      </c>
      <c r="C73" s="118" t="s">
        <v>220</v>
      </c>
      <c r="D73" s="119">
        <v>45371</v>
      </c>
      <c r="E73" s="120">
        <v>292351.76</v>
      </c>
      <c r="F73" s="120">
        <v>360.15</v>
      </c>
      <c r="G73" s="121">
        <f t="shared" si="2"/>
        <v>811.7499930584479</v>
      </c>
    </row>
    <row r="74" spans="1:7">
      <c r="A74" s="117">
        <v>6361</v>
      </c>
      <c r="B74" s="117" t="s">
        <v>648</v>
      </c>
      <c r="C74" s="118" t="s">
        <v>273</v>
      </c>
      <c r="D74" s="119">
        <v>45370</v>
      </c>
      <c r="E74" s="120">
        <v>292230</v>
      </c>
      <c r="F74" s="120">
        <v>360</v>
      </c>
      <c r="G74" s="121">
        <f t="shared" si="2"/>
        <v>811.75</v>
      </c>
    </row>
    <row r="75" spans="1:7">
      <c r="A75" s="117">
        <v>6388</v>
      </c>
      <c r="B75" s="117" t="s">
        <v>649</v>
      </c>
      <c r="C75" s="118" t="s">
        <v>168</v>
      </c>
      <c r="D75" s="119">
        <v>45369</v>
      </c>
      <c r="E75" s="120">
        <v>292230</v>
      </c>
      <c r="F75" s="120">
        <v>360</v>
      </c>
      <c r="G75" s="121">
        <f t="shared" si="2"/>
        <v>811.75</v>
      </c>
    </row>
    <row r="76" spans="1:7">
      <c r="A76" s="117">
        <v>6387</v>
      </c>
      <c r="B76" s="117" t="s">
        <v>650</v>
      </c>
      <c r="C76" s="118" t="s">
        <v>180</v>
      </c>
      <c r="D76" s="119">
        <v>45369</v>
      </c>
      <c r="E76" s="120">
        <v>323863.90000000002</v>
      </c>
      <c r="F76" s="120">
        <v>398.97</v>
      </c>
      <c r="G76" s="121">
        <f t="shared" si="2"/>
        <v>811.7500062661353</v>
      </c>
    </row>
    <row r="77" spans="1:7">
      <c r="A77" s="117">
        <v>6402</v>
      </c>
      <c r="B77" s="117" t="s">
        <v>644</v>
      </c>
      <c r="C77" s="118" t="s">
        <v>85</v>
      </c>
      <c r="D77" s="119">
        <v>45369</v>
      </c>
      <c r="E77" s="120">
        <v>374208.63</v>
      </c>
      <c r="F77" s="120">
        <v>460.99</v>
      </c>
      <c r="G77" s="121">
        <f t="shared" si="2"/>
        <v>811.74999457688887</v>
      </c>
    </row>
    <row r="78" spans="1:7">
      <c r="A78" s="117">
        <v>6390</v>
      </c>
      <c r="B78" s="117" t="s">
        <v>651</v>
      </c>
      <c r="C78" s="118" t="s">
        <v>178</v>
      </c>
      <c r="D78" s="119">
        <v>45366</v>
      </c>
      <c r="E78" s="120">
        <v>302287.58</v>
      </c>
      <c r="F78" s="120">
        <v>372.39</v>
      </c>
      <c r="G78" s="121">
        <f t="shared" si="2"/>
        <v>811.74999328660817</v>
      </c>
    </row>
    <row r="79" spans="1:7">
      <c r="A79" s="117">
        <v>6372</v>
      </c>
      <c r="B79" s="117" t="s">
        <v>642</v>
      </c>
      <c r="C79" s="118" t="s">
        <v>236</v>
      </c>
      <c r="D79" s="119">
        <v>45366</v>
      </c>
      <c r="E79" s="120">
        <v>292230</v>
      </c>
      <c r="F79" s="120">
        <v>360</v>
      </c>
      <c r="G79" s="121">
        <f t="shared" si="2"/>
        <v>811.75</v>
      </c>
    </row>
    <row r="80" spans="1:7">
      <c r="A80" s="117">
        <v>6383</v>
      </c>
      <c r="B80" s="117" t="s">
        <v>638</v>
      </c>
      <c r="C80" s="118" t="s">
        <v>234</v>
      </c>
      <c r="D80" s="119">
        <v>45366</v>
      </c>
      <c r="E80" s="120">
        <v>322004.99</v>
      </c>
      <c r="F80" s="120">
        <v>396.68</v>
      </c>
      <c r="G80" s="121">
        <f t="shared" si="2"/>
        <v>811.75</v>
      </c>
    </row>
    <row r="81" spans="1:7">
      <c r="A81" s="117">
        <v>6378</v>
      </c>
      <c r="B81" s="117" t="s">
        <v>645</v>
      </c>
      <c r="C81" s="118" t="s">
        <v>286</v>
      </c>
      <c r="D81" s="119">
        <v>45366</v>
      </c>
      <c r="E81" s="120">
        <v>326610</v>
      </c>
      <c r="F81" s="120">
        <v>360</v>
      </c>
      <c r="G81" s="121">
        <f t="shared" si="2"/>
        <v>907.25</v>
      </c>
    </row>
    <row r="82" spans="1:7">
      <c r="A82" s="117">
        <v>6382</v>
      </c>
      <c r="B82" s="117" t="s">
        <v>652</v>
      </c>
      <c r="C82" s="118" t="s">
        <v>171</v>
      </c>
      <c r="D82" s="119">
        <v>45364</v>
      </c>
      <c r="E82" s="120">
        <v>292230</v>
      </c>
      <c r="F82" s="120">
        <v>360</v>
      </c>
      <c r="G82" s="121">
        <f t="shared" si="2"/>
        <v>811.75</v>
      </c>
    </row>
    <row r="83" spans="1:7">
      <c r="A83" s="117">
        <v>6403</v>
      </c>
      <c r="B83" s="117" t="s">
        <v>624</v>
      </c>
      <c r="C83" s="118" t="s">
        <v>194</v>
      </c>
      <c r="D83" s="119">
        <v>45364</v>
      </c>
      <c r="E83" s="120">
        <v>292230</v>
      </c>
      <c r="F83" s="120">
        <v>360</v>
      </c>
      <c r="G83" s="121">
        <f t="shared" si="2"/>
        <v>811.75</v>
      </c>
    </row>
    <row r="84" spans="1:7">
      <c r="A84" s="117">
        <v>6352</v>
      </c>
      <c r="B84" s="117" t="s">
        <v>635</v>
      </c>
      <c r="C84" s="118" t="s">
        <v>253</v>
      </c>
      <c r="D84" s="119">
        <v>45364</v>
      </c>
      <c r="E84" s="120">
        <v>294713.95</v>
      </c>
      <c r="F84" s="120">
        <v>363.06</v>
      </c>
      <c r="G84" s="121">
        <f t="shared" si="2"/>
        <v>811.74998622817168</v>
      </c>
    </row>
    <row r="85" spans="1:7">
      <c r="A85" s="117">
        <v>6353</v>
      </c>
      <c r="B85" s="117" t="s">
        <v>641</v>
      </c>
      <c r="C85" s="118" t="s">
        <v>253</v>
      </c>
      <c r="D85" s="119">
        <v>45364</v>
      </c>
      <c r="E85" s="120">
        <v>292903.75</v>
      </c>
      <c r="F85" s="120">
        <v>360.83</v>
      </c>
      <c r="G85" s="121">
        <f t="shared" si="2"/>
        <v>811.74999307152962</v>
      </c>
    </row>
    <row r="86" spans="1:7">
      <c r="A86" s="117">
        <v>6380</v>
      </c>
      <c r="B86" s="117" t="s">
        <v>637</v>
      </c>
      <c r="C86" s="118" t="s">
        <v>210</v>
      </c>
      <c r="D86" s="119">
        <v>45363</v>
      </c>
      <c r="E86" s="120">
        <v>292230</v>
      </c>
      <c r="F86" s="120">
        <v>360</v>
      </c>
      <c r="G86" s="121">
        <f t="shared" si="2"/>
        <v>811.75</v>
      </c>
    </row>
    <row r="87" spans="1:7">
      <c r="A87" s="117">
        <v>6369</v>
      </c>
      <c r="B87" s="117" t="s">
        <v>645</v>
      </c>
      <c r="C87" s="118" t="s">
        <v>290</v>
      </c>
      <c r="D87" s="119">
        <v>45362</v>
      </c>
      <c r="E87" s="120">
        <v>292230</v>
      </c>
      <c r="F87" s="120">
        <v>360</v>
      </c>
      <c r="G87" s="121">
        <f t="shared" si="2"/>
        <v>811.75</v>
      </c>
    </row>
    <row r="88" spans="1:7">
      <c r="A88" s="117">
        <v>6377</v>
      </c>
      <c r="B88" s="117" t="s">
        <v>624</v>
      </c>
      <c r="C88" s="118" t="s">
        <v>196</v>
      </c>
      <c r="D88" s="119">
        <v>45358</v>
      </c>
      <c r="E88" s="120">
        <v>292230</v>
      </c>
      <c r="F88" s="120">
        <v>360</v>
      </c>
      <c r="G88" s="121">
        <f t="shared" si="2"/>
        <v>811.75</v>
      </c>
    </row>
    <row r="89" spans="1:7">
      <c r="A89" s="117">
        <v>6354</v>
      </c>
      <c r="B89" s="117" t="s">
        <v>638</v>
      </c>
      <c r="C89" s="118" t="s">
        <v>208</v>
      </c>
      <c r="D89" s="119">
        <v>45358</v>
      </c>
      <c r="E89" s="120">
        <v>292230</v>
      </c>
      <c r="F89" s="120">
        <v>360</v>
      </c>
      <c r="G89" s="121">
        <f t="shared" si="2"/>
        <v>811.75</v>
      </c>
    </row>
    <row r="90" spans="1:7">
      <c r="A90" s="117">
        <v>6355</v>
      </c>
      <c r="B90" s="117" t="s">
        <v>639</v>
      </c>
      <c r="C90" s="118" t="s">
        <v>216</v>
      </c>
      <c r="D90" s="119">
        <v>45358</v>
      </c>
      <c r="E90" s="120">
        <v>292230</v>
      </c>
      <c r="F90" s="120">
        <v>360</v>
      </c>
      <c r="G90" s="121">
        <f t="shared" si="2"/>
        <v>811.75</v>
      </c>
    </row>
    <row r="91" spans="1:7">
      <c r="A91" s="117">
        <v>6371</v>
      </c>
      <c r="B91" s="117" t="s">
        <v>647</v>
      </c>
      <c r="C91" s="118" t="s">
        <v>607</v>
      </c>
      <c r="D91" s="119">
        <v>45357</v>
      </c>
      <c r="E91" s="120">
        <v>292230</v>
      </c>
      <c r="F91" s="120">
        <v>360</v>
      </c>
      <c r="G91" s="121">
        <f t="shared" si="2"/>
        <v>811.75</v>
      </c>
    </row>
    <row r="92" spans="1:7">
      <c r="A92" s="117">
        <v>6370</v>
      </c>
      <c r="B92" s="117" t="s">
        <v>627</v>
      </c>
      <c r="C92" s="118" t="s">
        <v>198</v>
      </c>
      <c r="D92" s="119">
        <v>45356</v>
      </c>
      <c r="E92" s="120">
        <v>292230</v>
      </c>
      <c r="F92" s="120">
        <v>360</v>
      </c>
      <c r="G92" s="121">
        <f t="shared" si="2"/>
        <v>811.75</v>
      </c>
    </row>
    <row r="93" spans="1:7">
      <c r="A93" s="117">
        <v>6368</v>
      </c>
      <c r="B93" s="117" t="s">
        <v>653</v>
      </c>
      <c r="C93" s="118" t="s">
        <v>251</v>
      </c>
      <c r="D93" s="119">
        <v>45356</v>
      </c>
      <c r="E93" s="120">
        <v>351471.52</v>
      </c>
      <c r="F93" s="120">
        <v>432.98</v>
      </c>
      <c r="G93" s="121">
        <f t="shared" si="2"/>
        <v>811.75001154787753</v>
      </c>
    </row>
    <row r="94" spans="1:7">
      <c r="A94" s="117">
        <v>6373</v>
      </c>
      <c r="B94" s="117" t="s">
        <v>643</v>
      </c>
      <c r="C94" s="118" t="s">
        <v>232</v>
      </c>
      <c r="D94" s="119">
        <v>45356</v>
      </c>
      <c r="E94" s="120">
        <v>292230</v>
      </c>
      <c r="F94" s="120">
        <v>360</v>
      </c>
      <c r="G94" s="121">
        <f t="shared" si="2"/>
        <v>811.75</v>
      </c>
    </row>
    <row r="95" spans="1:7">
      <c r="A95" s="117">
        <v>6366</v>
      </c>
      <c r="B95" s="117" t="s">
        <v>638</v>
      </c>
      <c r="C95" s="118" t="s">
        <v>174</v>
      </c>
      <c r="D95" s="119">
        <v>45355</v>
      </c>
      <c r="E95" s="120">
        <v>297051.8</v>
      </c>
      <c r="F95" s="120">
        <v>365.94</v>
      </c>
      <c r="G95" s="121">
        <f t="shared" si="2"/>
        <v>811.75001366344202</v>
      </c>
    </row>
    <row r="96" spans="1:7">
      <c r="A96" s="117">
        <v>6375</v>
      </c>
      <c r="B96" s="117" t="s">
        <v>635</v>
      </c>
      <c r="C96" s="118" t="s">
        <v>257</v>
      </c>
      <c r="D96" s="119">
        <v>45355</v>
      </c>
      <c r="E96" s="120">
        <v>388787.66</v>
      </c>
      <c r="F96" s="120">
        <v>478.95</v>
      </c>
      <c r="G96" s="121">
        <f t="shared" si="2"/>
        <v>811.74999478024847</v>
      </c>
    </row>
    <row r="97" spans="1:7">
      <c r="A97" s="117">
        <v>6376</v>
      </c>
      <c r="B97" s="117" t="s">
        <v>632</v>
      </c>
      <c r="C97" s="118" t="s">
        <v>283</v>
      </c>
      <c r="D97" s="119">
        <v>45355</v>
      </c>
      <c r="E97" s="120">
        <v>324805.53000000003</v>
      </c>
      <c r="F97" s="120">
        <v>400.13</v>
      </c>
      <c r="G97" s="121">
        <f t="shared" si="2"/>
        <v>811.75000624796951</v>
      </c>
    </row>
    <row r="98" spans="1:7">
      <c r="A98" s="117">
        <v>6359</v>
      </c>
      <c r="B98" s="117" t="s">
        <v>652</v>
      </c>
      <c r="C98" s="118" t="s">
        <v>259</v>
      </c>
      <c r="D98" s="119">
        <v>45352</v>
      </c>
      <c r="E98" s="120">
        <v>292230</v>
      </c>
      <c r="F98" s="120">
        <v>360</v>
      </c>
      <c r="G98" s="121">
        <f t="shared" ref="G98:G104" si="3">E98/F98</f>
        <v>811.75</v>
      </c>
    </row>
    <row r="99" spans="1:7">
      <c r="A99" s="117">
        <v>6374</v>
      </c>
      <c r="B99" s="117" t="s">
        <v>648</v>
      </c>
      <c r="C99" s="118" t="s">
        <v>294</v>
      </c>
      <c r="D99" s="119">
        <v>45352</v>
      </c>
      <c r="E99" s="120">
        <v>292230</v>
      </c>
      <c r="F99" s="120">
        <v>360</v>
      </c>
      <c r="G99" s="121">
        <f t="shared" si="3"/>
        <v>811.75</v>
      </c>
    </row>
    <row r="100" spans="1:7">
      <c r="A100" s="117">
        <v>6351</v>
      </c>
      <c r="B100" s="117" t="s">
        <v>630</v>
      </c>
      <c r="C100" s="118" t="s">
        <v>244</v>
      </c>
      <c r="D100" s="119">
        <v>45352</v>
      </c>
      <c r="E100" s="120">
        <v>292230</v>
      </c>
      <c r="F100" s="120">
        <v>360</v>
      </c>
      <c r="G100" s="121">
        <f t="shared" si="3"/>
        <v>811.75</v>
      </c>
    </row>
    <row r="101" spans="1:7">
      <c r="A101" s="117">
        <v>6358</v>
      </c>
      <c r="B101" s="117" t="s">
        <v>592</v>
      </c>
      <c r="C101" s="118" t="s">
        <v>157</v>
      </c>
      <c r="D101" s="119">
        <v>45351</v>
      </c>
      <c r="E101" s="120">
        <v>298074.59999999998</v>
      </c>
      <c r="F101" s="120">
        <v>367.2</v>
      </c>
      <c r="G101" s="121">
        <f t="shared" si="3"/>
        <v>811.75</v>
      </c>
    </row>
    <row r="102" spans="1:7">
      <c r="A102" s="117">
        <v>6367</v>
      </c>
      <c r="B102" s="117" t="s">
        <v>624</v>
      </c>
      <c r="C102" s="118" t="s">
        <v>288</v>
      </c>
      <c r="D102" s="119">
        <v>45351</v>
      </c>
      <c r="E102" s="120">
        <v>307977.95</v>
      </c>
      <c r="F102" s="120">
        <v>379.4</v>
      </c>
      <c r="G102" s="121">
        <f t="shared" si="3"/>
        <v>811.75000000000011</v>
      </c>
    </row>
    <row r="103" spans="1:7">
      <c r="A103" s="117">
        <v>6356</v>
      </c>
      <c r="B103" s="117" t="s">
        <v>654</v>
      </c>
      <c r="C103" s="118" t="s">
        <v>573</v>
      </c>
      <c r="D103" s="119">
        <v>45350</v>
      </c>
      <c r="E103" s="120">
        <v>292230</v>
      </c>
      <c r="F103" s="120">
        <v>360</v>
      </c>
      <c r="G103" s="121">
        <f t="shared" si="3"/>
        <v>811.75</v>
      </c>
    </row>
    <row r="104" spans="1:7">
      <c r="A104" s="117">
        <v>6357</v>
      </c>
      <c r="B104" s="117" t="s">
        <v>631</v>
      </c>
      <c r="C104" s="118" t="s">
        <v>240</v>
      </c>
      <c r="D104" s="119">
        <v>45350</v>
      </c>
      <c r="E104" s="120">
        <v>364102.34</v>
      </c>
      <c r="F104" s="120">
        <v>448.54</v>
      </c>
      <c r="G104" s="121">
        <f t="shared" si="3"/>
        <v>811.74998885272214</v>
      </c>
    </row>
  </sheetData>
  <conditionalFormatting sqref="A2:A26">
    <cfRule type="duplicateValues" dxfId="3" priority="1"/>
  </conditionalFormatting>
  <conditionalFormatting sqref="A27:A104">
    <cfRule type="duplicateValues" dxfId="2" priority="2"/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02329-986A-4155-9914-48DF6A624245}">
  <sheetPr>
    <tabColor rgb="FF002060"/>
  </sheetPr>
  <dimension ref="A1:BR90"/>
  <sheetViews>
    <sheetView topLeftCell="Y1" workbookViewId="0">
      <selection activeCell="AK2" sqref="AK2:AM2"/>
    </sheetView>
  </sheetViews>
  <sheetFormatPr defaultRowHeight="15"/>
  <cols>
    <col min="1" max="1" width="14.42578125" style="139" bestFit="1" customWidth="1"/>
    <col min="2" max="2" width="19" style="139" bestFit="1" customWidth="1"/>
    <col min="3" max="3" width="11" style="139" bestFit="1" customWidth="1"/>
    <col min="4" max="4" width="20.42578125" style="139" bestFit="1" customWidth="1"/>
    <col min="5" max="5" width="5" style="139" bestFit="1" customWidth="1"/>
    <col min="6" max="6" width="7.28515625" style="139" bestFit="1" customWidth="1"/>
    <col min="7" max="7" width="12.28515625" style="139" bestFit="1" customWidth="1"/>
    <col min="8" max="8" width="12.42578125" style="139" bestFit="1" customWidth="1"/>
    <col min="9" max="9" width="16.85546875" style="139" bestFit="1" customWidth="1"/>
    <col min="10" max="10" width="32.5703125" style="139" bestFit="1" customWidth="1"/>
    <col min="11" max="11" width="13.42578125" style="139" bestFit="1" customWidth="1"/>
    <col min="12" max="12" width="17.5703125" style="139" bestFit="1" customWidth="1"/>
    <col min="13" max="13" width="6.140625" style="139" bestFit="1" customWidth="1"/>
    <col min="14" max="14" width="18.85546875" style="139" bestFit="1" customWidth="1"/>
    <col min="15" max="15" width="19.140625" style="139" bestFit="1" customWidth="1"/>
    <col min="16" max="16" width="17.5703125" style="139" bestFit="1" customWidth="1"/>
    <col min="17" max="17" width="14.85546875" style="139" bestFit="1" customWidth="1"/>
    <col min="18" max="18" width="10.42578125" style="139" bestFit="1" customWidth="1"/>
    <col min="19" max="19" width="15" style="139" bestFit="1" customWidth="1"/>
    <col min="20" max="20" width="16" style="139" bestFit="1" customWidth="1"/>
    <col min="21" max="21" width="20.5703125" style="139" bestFit="1" customWidth="1"/>
    <col min="22" max="22" width="16.28515625" style="139" bestFit="1" customWidth="1"/>
    <col min="23" max="23" width="7.85546875" style="139" bestFit="1" customWidth="1"/>
    <col min="24" max="24" width="14.140625" style="139" bestFit="1" customWidth="1"/>
    <col min="25" max="25" width="22.85546875" style="139" bestFit="1" customWidth="1"/>
    <col min="26" max="26" width="18.42578125" style="139" bestFit="1" customWidth="1"/>
    <col min="27" max="27" width="19.7109375" style="139" bestFit="1" customWidth="1"/>
    <col min="28" max="28" width="19" style="139" bestFit="1" customWidth="1"/>
    <col min="29" max="29" width="16.28515625" style="139" bestFit="1" customWidth="1"/>
    <col min="30" max="30" width="11.85546875" style="139" bestFit="1" customWidth="1"/>
    <col min="31" max="31" width="14.28515625" style="139" bestFit="1" customWidth="1"/>
    <col min="32" max="33" width="11.5703125" style="139" bestFit="1" customWidth="1"/>
    <col min="34" max="34" width="16.7109375" style="139" bestFit="1" customWidth="1"/>
    <col min="35" max="35" width="12.7109375" style="139" bestFit="1" customWidth="1"/>
    <col min="36" max="36" width="15.5703125" style="139" bestFit="1" customWidth="1"/>
    <col min="37" max="37" width="17.5703125" style="139" bestFit="1" customWidth="1"/>
    <col min="38" max="38" width="12.7109375" style="139" bestFit="1" customWidth="1"/>
    <col min="39" max="39" width="13.5703125" style="139" bestFit="1" customWidth="1"/>
    <col min="40" max="40" width="17" style="139" hidden="1" customWidth="1"/>
    <col min="41" max="41" width="16.7109375" style="139" hidden="1" customWidth="1"/>
    <col min="42" max="42" width="23.5703125" style="139" hidden="1" customWidth="1"/>
    <col min="43" max="43" width="20.42578125" style="139" hidden="1" customWidth="1"/>
    <col min="44" max="44" width="5.28515625" style="139" hidden="1" customWidth="1"/>
    <col min="45" max="45" width="11.42578125" style="139" hidden="1" customWidth="1"/>
    <col min="46" max="46" width="17.5703125" style="139" hidden="1" customWidth="1"/>
    <col min="47" max="47" width="16.5703125" style="139" hidden="1" customWidth="1"/>
    <col min="48" max="48" width="12.5703125" style="139" hidden="1" customWidth="1"/>
    <col min="49" max="49" width="15.5703125" style="139" hidden="1" customWidth="1"/>
    <col min="50" max="50" width="12.5703125" style="139" hidden="1" customWidth="1"/>
    <col min="51" max="51" width="17.85546875" style="139" hidden="1" customWidth="1"/>
    <col min="52" max="52" width="12.5703125" style="139" hidden="1" customWidth="1"/>
    <col min="53" max="53" width="11.42578125" style="139" hidden="1" customWidth="1"/>
    <col min="54" max="54" width="11.140625" style="139" hidden="1" customWidth="1"/>
    <col min="55" max="55" width="22.28515625" style="139" hidden="1" customWidth="1"/>
    <col min="56" max="56" width="13.85546875" style="139" hidden="1" customWidth="1"/>
    <col min="57" max="57" width="12.85546875" style="139" hidden="1" customWidth="1"/>
    <col min="58" max="58" width="12.42578125" style="139" hidden="1" customWidth="1"/>
    <col min="59" max="59" width="12.5703125" style="139" hidden="1" customWidth="1"/>
    <col min="60" max="60" width="13.7109375" style="139" hidden="1" customWidth="1"/>
    <col min="61" max="61" width="11.7109375" style="139" hidden="1" customWidth="1"/>
    <col min="62" max="62" width="8.42578125" style="139" hidden="1" customWidth="1"/>
    <col min="63" max="63" width="8.140625" style="139" hidden="1" customWidth="1"/>
    <col min="64" max="64" width="12.42578125" style="139" hidden="1" customWidth="1"/>
    <col min="65" max="65" width="24.5703125" style="139" hidden="1" customWidth="1"/>
    <col min="66" max="66" width="5.42578125" style="139" hidden="1" customWidth="1"/>
    <col min="67" max="67" width="7" style="139" hidden="1" customWidth="1"/>
    <col min="68" max="68" width="6.42578125" style="139" hidden="1" customWidth="1"/>
    <col min="69" max="69" width="38.7109375" style="139" hidden="1" customWidth="1"/>
    <col min="70" max="70" width="17.5703125" style="139" hidden="1" customWidth="1"/>
    <col min="71" max="16384" width="9.140625" style="139"/>
  </cols>
  <sheetData>
    <row r="1" spans="1:70">
      <c r="AK1" s="140">
        <f>SUM(AK3:AK90)</f>
        <v>373673.85999999987</v>
      </c>
      <c r="AL1" s="140">
        <f>SUM(AL3:AL90)</f>
        <v>113967.74999999999</v>
      </c>
      <c r="AM1" s="140">
        <f>SUM(AM3:AM90)</f>
        <v>487641.60999999993</v>
      </c>
    </row>
    <row r="2" spans="1:70">
      <c r="A2" s="141" t="s">
        <v>655</v>
      </c>
      <c r="B2" s="141" t="s">
        <v>656</v>
      </c>
      <c r="C2" s="141" t="s">
        <v>657</v>
      </c>
      <c r="D2" s="141" t="s">
        <v>125</v>
      </c>
      <c r="E2" s="141" t="s">
        <v>575</v>
      </c>
      <c r="F2" s="141" t="s">
        <v>576</v>
      </c>
      <c r="G2" s="141" t="s">
        <v>658</v>
      </c>
      <c r="H2" s="141" t="s">
        <v>659</v>
      </c>
      <c r="I2" s="141" t="s">
        <v>660</v>
      </c>
      <c r="J2" s="141" t="s">
        <v>585</v>
      </c>
      <c r="K2" s="141" t="s">
        <v>661</v>
      </c>
      <c r="L2" s="141" t="s">
        <v>123</v>
      </c>
      <c r="M2" s="141" t="s">
        <v>662</v>
      </c>
      <c r="N2" s="141" t="s">
        <v>663</v>
      </c>
      <c r="O2" s="141" t="s">
        <v>664</v>
      </c>
      <c r="P2" s="141" t="s">
        <v>665</v>
      </c>
      <c r="Q2" s="141" t="s">
        <v>666</v>
      </c>
      <c r="R2" s="141" t="s">
        <v>667</v>
      </c>
      <c r="S2" s="141" t="s">
        <v>668</v>
      </c>
      <c r="T2" s="141" t="s">
        <v>669</v>
      </c>
      <c r="U2" s="141" t="s">
        <v>670</v>
      </c>
      <c r="V2" s="141" t="s">
        <v>671</v>
      </c>
      <c r="W2" s="141" t="s">
        <v>672</v>
      </c>
      <c r="X2" s="141" t="s">
        <v>673</v>
      </c>
      <c r="Y2" s="141" t="s">
        <v>674</v>
      </c>
      <c r="Z2" s="141" t="s">
        <v>675</v>
      </c>
      <c r="AA2" s="141" t="s">
        <v>676</v>
      </c>
      <c r="AB2" s="141" t="s">
        <v>677</v>
      </c>
      <c r="AC2" s="141" t="s">
        <v>678</v>
      </c>
      <c r="AD2" s="141" t="s">
        <v>679</v>
      </c>
      <c r="AE2" s="141" t="s">
        <v>680</v>
      </c>
      <c r="AF2" s="141" t="s">
        <v>681</v>
      </c>
      <c r="AG2" s="141" t="s">
        <v>131</v>
      </c>
      <c r="AH2" s="141" t="s">
        <v>682</v>
      </c>
      <c r="AI2" s="141" t="s">
        <v>683</v>
      </c>
      <c r="AJ2" s="141" t="s">
        <v>684</v>
      </c>
      <c r="AK2" s="156" t="s">
        <v>367</v>
      </c>
      <c r="AL2" s="156" t="s">
        <v>368</v>
      </c>
      <c r="AM2" s="156" t="s">
        <v>685</v>
      </c>
      <c r="AN2" s="141" t="s">
        <v>686</v>
      </c>
      <c r="AO2" s="141" t="s">
        <v>687</v>
      </c>
      <c r="AP2" s="141" t="s">
        <v>688</v>
      </c>
      <c r="AQ2" s="141" t="s">
        <v>369</v>
      </c>
      <c r="AR2" s="141" t="s">
        <v>134</v>
      </c>
      <c r="AS2" s="141" t="s">
        <v>135</v>
      </c>
      <c r="AT2" s="141" t="s">
        <v>689</v>
      </c>
      <c r="AU2" s="141" t="s">
        <v>690</v>
      </c>
      <c r="AV2" s="141" t="s">
        <v>132</v>
      </c>
      <c r="AW2" s="141" t="s">
        <v>128</v>
      </c>
      <c r="AX2" s="141" t="s">
        <v>691</v>
      </c>
      <c r="AY2" s="141" t="s">
        <v>145</v>
      </c>
      <c r="AZ2" s="141" t="s">
        <v>146</v>
      </c>
      <c r="BA2" s="141" t="s">
        <v>147</v>
      </c>
      <c r="BB2" s="141" t="s">
        <v>148</v>
      </c>
      <c r="BC2" s="141" t="s">
        <v>692</v>
      </c>
      <c r="BD2" s="141" t="s">
        <v>150</v>
      </c>
      <c r="BE2" s="141" t="s">
        <v>151</v>
      </c>
      <c r="BF2" s="141" t="s">
        <v>152</v>
      </c>
      <c r="BG2" s="141" t="s">
        <v>153</v>
      </c>
      <c r="BH2" s="141" t="s">
        <v>693</v>
      </c>
      <c r="BI2" s="141" t="s">
        <v>92</v>
      </c>
      <c r="BJ2" s="141" t="s">
        <v>694</v>
      </c>
      <c r="BK2" s="141" t="s">
        <v>376</v>
      </c>
      <c r="BL2" s="141" t="s">
        <v>695</v>
      </c>
      <c r="BM2" s="141" t="s">
        <v>126</v>
      </c>
      <c r="BN2" s="141" t="s">
        <v>696</v>
      </c>
      <c r="BO2" s="141" t="s">
        <v>697</v>
      </c>
      <c r="BP2" s="141" t="s">
        <v>698</v>
      </c>
      <c r="BQ2" s="141" t="s">
        <v>699</v>
      </c>
      <c r="BR2" s="141" t="s">
        <v>700</v>
      </c>
    </row>
    <row r="3" spans="1:70">
      <c r="A3" s="142">
        <v>2411855</v>
      </c>
      <c r="B3" s="142"/>
      <c r="C3" s="142"/>
      <c r="D3" s="142" t="s">
        <v>159</v>
      </c>
      <c r="E3" s="142" t="s">
        <v>591</v>
      </c>
      <c r="F3" s="142" t="s">
        <v>592</v>
      </c>
      <c r="G3" s="142">
        <v>135613</v>
      </c>
      <c r="H3" s="142">
        <v>6358</v>
      </c>
      <c r="I3" s="142" t="s">
        <v>701</v>
      </c>
      <c r="J3" s="143" t="s">
        <v>157</v>
      </c>
      <c r="K3" s="142" t="s">
        <v>60</v>
      </c>
      <c r="L3" s="142" t="s">
        <v>158</v>
      </c>
      <c r="M3" s="142">
        <v>16</v>
      </c>
      <c r="N3" s="142"/>
      <c r="O3" s="142" t="s">
        <v>702</v>
      </c>
      <c r="P3" s="142"/>
      <c r="Q3" s="142"/>
      <c r="R3" s="144">
        <v>45323</v>
      </c>
      <c r="S3" s="142" t="s">
        <v>703</v>
      </c>
      <c r="T3" s="142">
        <v>2</v>
      </c>
      <c r="U3" s="142" t="s">
        <v>702</v>
      </c>
      <c r="V3" s="144">
        <v>45778.031951238401</v>
      </c>
      <c r="W3" s="145">
        <v>2</v>
      </c>
      <c r="X3" s="145">
        <v>1</v>
      </c>
      <c r="Y3" s="142"/>
      <c r="Z3" s="145">
        <v>0</v>
      </c>
      <c r="AA3" s="142"/>
      <c r="AB3" s="142"/>
      <c r="AC3" s="142"/>
      <c r="AD3" s="142"/>
      <c r="AE3" s="142"/>
      <c r="AF3" s="142"/>
      <c r="AG3" s="146">
        <v>7757.1</v>
      </c>
      <c r="AH3" s="142">
        <v>7757.1</v>
      </c>
      <c r="AI3" s="142">
        <v>0</v>
      </c>
      <c r="AJ3" s="142">
        <v>540.67999999999995</v>
      </c>
      <c r="AK3" s="146">
        <v>8297.7800000000007</v>
      </c>
      <c r="AL3" s="146">
        <v>0</v>
      </c>
      <c r="AM3" s="146">
        <v>8297.7800000000007</v>
      </c>
      <c r="AN3" s="142"/>
      <c r="AO3" s="142"/>
      <c r="AP3" s="142"/>
      <c r="AQ3" s="142"/>
      <c r="AR3" s="142"/>
      <c r="AS3" s="142"/>
      <c r="AT3" s="142"/>
      <c r="AU3" s="146">
        <v>8297.7800000000007</v>
      </c>
      <c r="AV3" s="142"/>
      <c r="AW3" s="142"/>
      <c r="AX3" s="142"/>
      <c r="AY3" s="142"/>
      <c r="AZ3" s="142"/>
      <c r="BA3" s="142"/>
      <c r="BB3" s="142"/>
      <c r="BC3" s="147">
        <v>0</v>
      </c>
      <c r="BD3" s="142"/>
      <c r="BE3" s="142"/>
      <c r="BF3" s="142"/>
      <c r="BG3" s="142"/>
      <c r="BH3" s="144">
        <v>45787</v>
      </c>
      <c r="BI3" s="146">
        <v>8297.7800000000007</v>
      </c>
      <c r="BJ3" s="142" t="s">
        <v>704</v>
      </c>
      <c r="BK3" s="142" t="s">
        <v>705</v>
      </c>
      <c r="BL3" s="142" t="s">
        <v>706</v>
      </c>
      <c r="BM3" s="142" t="s">
        <v>160</v>
      </c>
      <c r="BN3" s="142" t="s">
        <v>60</v>
      </c>
      <c r="BO3" s="142" t="s">
        <v>707</v>
      </c>
      <c r="BP3" s="142" t="s">
        <v>708</v>
      </c>
      <c r="BQ3" s="142" t="s">
        <v>709</v>
      </c>
      <c r="BR3" s="142" t="s">
        <v>710</v>
      </c>
    </row>
    <row r="4" spans="1:70">
      <c r="A4" s="142">
        <v>2415689</v>
      </c>
      <c r="B4" s="142"/>
      <c r="C4" s="142"/>
      <c r="D4" s="142" t="s">
        <v>159</v>
      </c>
      <c r="E4" s="142" t="s">
        <v>595</v>
      </c>
      <c r="F4" s="142" t="s">
        <v>711</v>
      </c>
      <c r="G4" s="142">
        <v>135614</v>
      </c>
      <c r="H4" s="142">
        <v>6407</v>
      </c>
      <c r="I4" s="142" t="s">
        <v>712</v>
      </c>
      <c r="J4" s="143" t="s">
        <v>164</v>
      </c>
      <c r="K4" s="142" t="s">
        <v>60</v>
      </c>
      <c r="L4" s="142" t="s">
        <v>165</v>
      </c>
      <c r="M4" s="142">
        <v>15</v>
      </c>
      <c r="N4" s="142"/>
      <c r="O4" s="142" t="s">
        <v>702</v>
      </c>
      <c r="P4" s="142"/>
      <c r="Q4" s="142"/>
      <c r="R4" s="144">
        <v>45352</v>
      </c>
      <c r="S4" s="142" t="s">
        <v>703</v>
      </c>
      <c r="T4" s="142">
        <v>2</v>
      </c>
      <c r="U4" s="142" t="s">
        <v>702</v>
      </c>
      <c r="V4" s="144">
        <v>45778.031953391197</v>
      </c>
      <c r="W4" s="145">
        <v>2</v>
      </c>
      <c r="X4" s="145">
        <v>1</v>
      </c>
      <c r="Y4" s="142"/>
      <c r="Z4" s="145">
        <v>0</v>
      </c>
      <c r="AA4" s="142"/>
      <c r="AB4" s="142"/>
      <c r="AC4" s="142"/>
      <c r="AD4" s="142"/>
      <c r="AE4" s="142"/>
      <c r="AF4" s="142"/>
      <c r="AG4" s="146">
        <v>7605</v>
      </c>
      <c r="AH4" s="142">
        <v>7605</v>
      </c>
      <c r="AI4" s="142">
        <v>0</v>
      </c>
      <c r="AJ4" s="142">
        <v>496.06</v>
      </c>
      <c r="AK4" s="146">
        <v>8101.06</v>
      </c>
      <c r="AL4" s="146">
        <v>0</v>
      </c>
      <c r="AM4" s="146">
        <v>8101.06</v>
      </c>
      <c r="AN4" s="142"/>
      <c r="AO4" s="142"/>
      <c r="AP4" s="142"/>
      <c r="AQ4" s="142"/>
      <c r="AR4" s="142"/>
      <c r="AS4" s="142"/>
      <c r="AT4" s="142"/>
      <c r="AU4" s="146">
        <v>8101.06</v>
      </c>
      <c r="AV4" s="142"/>
      <c r="AW4" s="142"/>
      <c r="AX4" s="142"/>
      <c r="AY4" s="142"/>
      <c r="AZ4" s="142"/>
      <c r="BA4" s="142"/>
      <c r="BB4" s="142"/>
      <c r="BC4" s="147">
        <v>0</v>
      </c>
      <c r="BD4" s="142"/>
      <c r="BE4" s="142"/>
      <c r="BF4" s="142"/>
      <c r="BG4" s="142"/>
      <c r="BH4" s="144">
        <v>45798</v>
      </c>
      <c r="BI4" s="146">
        <v>8101.06</v>
      </c>
      <c r="BJ4" s="142" t="s">
        <v>704</v>
      </c>
      <c r="BK4" s="142" t="s">
        <v>705</v>
      </c>
      <c r="BL4" s="142" t="s">
        <v>706</v>
      </c>
      <c r="BM4" s="142" t="s">
        <v>160</v>
      </c>
      <c r="BN4" s="142" t="s">
        <v>60</v>
      </c>
      <c r="BO4" s="142" t="s">
        <v>707</v>
      </c>
      <c r="BP4" s="142" t="s">
        <v>708</v>
      </c>
      <c r="BQ4" s="142" t="s">
        <v>709</v>
      </c>
      <c r="BR4" s="142" t="s">
        <v>710</v>
      </c>
    </row>
    <row r="5" spans="1:70">
      <c r="A5" s="142">
        <v>2414846</v>
      </c>
      <c r="B5" s="142"/>
      <c r="C5" s="142"/>
      <c r="D5" s="142" t="s">
        <v>159</v>
      </c>
      <c r="E5" s="142" t="s">
        <v>597</v>
      </c>
      <c r="F5" s="142" t="s">
        <v>644</v>
      </c>
      <c r="G5" s="142">
        <v>135616</v>
      </c>
      <c r="H5" s="142">
        <v>6399</v>
      </c>
      <c r="I5" s="142" t="s">
        <v>713</v>
      </c>
      <c r="J5" s="143" t="s">
        <v>91</v>
      </c>
      <c r="K5" s="142" t="s">
        <v>60</v>
      </c>
      <c r="L5" s="142" t="s">
        <v>166</v>
      </c>
      <c r="M5" s="142">
        <v>15</v>
      </c>
      <c r="N5" s="142" t="s">
        <v>714</v>
      </c>
      <c r="O5" s="142" t="s">
        <v>702</v>
      </c>
      <c r="P5" s="142"/>
      <c r="Q5" s="142"/>
      <c r="R5" s="144">
        <v>45352</v>
      </c>
      <c r="S5" s="142" t="s">
        <v>703</v>
      </c>
      <c r="T5" s="142">
        <v>2</v>
      </c>
      <c r="U5" s="142" t="s">
        <v>702</v>
      </c>
      <c r="V5" s="144">
        <v>45778.031968946801</v>
      </c>
      <c r="W5" s="145">
        <v>2</v>
      </c>
      <c r="X5" s="145">
        <v>1</v>
      </c>
      <c r="Y5" s="142"/>
      <c r="Z5" s="145">
        <v>10.029999999999999</v>
      </c>
      <c r="AA5" s="142"/>
      <c r="AB5" s="142"/>
      <c r="AC5" s="142"/>
      <c r="AD5" s="142"/>
      <c r="AE5" s="142"/>
      <c r="AF5" s="142"/>
      <c r="AG5" s="146">
        <v>3541.92</v>
      </c>
      <c r="AH5" s="142">
        <v>1048.96</v>
      </c>
      <c r="AI5" s="142">
        <v>2492.96</v>
      </c>
      <c r="AJ5" s="142">
        <v>231.03</v>
      </c>
      <c r="AK5" s="146">
        <v>1117.3800000000001</v>
      </c>
      <c r="AL5" s="146">
        <v>2655.57</v>
      </c>
      <c r="AM5" s="146">
        <v>3772.95</v>
      </c>
      <c r="AN5" s="142"/>
      <c r="AO5" s="142"/>
      <c r="AP5" s="142"/>
      <c r="AQ5" s="142"/>
      <c r="AR5" s="142"/>
      <c r="AS5" s="142"/>
      <c r="AT5" s="142"/>
      <c r="AU5" s="146">
        <v>3772.95</v>
      </c>
      <c r="AV5" s="142"/>
      <c r="AW5" s="142"/>
      <c r="AX5" s="142"/>
      <c r="AY5" s="142"/>
      <c r="AZ5" s="142"/>
      <c r="BA5" s="142"/>
      <c r="BB5" s="142"/>
      <c r="BC5" s="147">
        <v>0</v>
      </c>
      <c r="BD5" s="142"/>
      <c r="BE5" s="142"/>
      <c r="BF5" s="142"/>
      <c r="BG5" s="142"/>
      <c r="BH5" s="144">
        <v>45787</v>
      </c>
      <c r="BI5" s="146">
        <v>3770.95</v>
      </c>
      <c r="BJ5" s="142" t="s">
        <v>704</v>
      </c>
      <c r="BK5" s="142" t="s">
        <v>705</v>
      </c>
      <c r="BL5" s="142" t="s">
        <v>706</v>
      </c>
      <c r="BM5" s="142" t="s">
        <v>160</v>
      </c>
      <c r="BN5" s="142" t="s">
        <v>60</v>
      </c>
      <c r="BO5" s="142" t="s">
        <v>707</v>
      </c>
      <c r="BP5" s="142" t="s">
        <v>708</v>
      </c>
      <c r="BQ5" s="142" t="s">
        <v>709</v>
      </c>
      <c r="BR5" s="142" t="s">
        <v>710</v>
      </c>
    </row>
    <row r="6" spans="1:70">
      <c r="A6" s="142">
        <v>2415009</v>
      </c>
      <c r="B6" s="142"/>
      <c r="C6" s="142"/>
      <c r="D6" s="142" t="s">
        <v>159</v>
      </c>
      <c r="E6" s="142" t="s">
        <v>597</v>
      </c>
      <c r="F6" s="142" t="s">
        <v>592</v>
      </c>
      <c r="G6" s="142">
        <v>135617</v>
      </c>
      <c r="H6" s="142">
        <v>6400</v>
      </c>
      <c r="I6" s="142" t="s">
        <v>715</v>
      </c>
      <c r="J6" s="143" t="s">
        <v>91</v>
      </c>
      <c r="K6" s="142" t="s">
        <v>60</v>
      </c>
      <c r="L6" s="142" t="s">
        <v>166</v>
      </c>
      <c r="M6" s="142">
        <v>15</v>
      </c>
      <c r="N6" s="142" t="s">
        <v>714</v>
      </c>
      <c r="O6" s="142" t="s">
        <v>702</v>
      </c>
      <c r="P6" s="142"/>
      <c r="Q6" s="142"/>
      <c r="R6" s="144">
        <v>45352</v>
      </c>
      <c r="S6" s="142" t="s">
        <v>703</v>
      </c>
      <c r="T6" s="142">
        <v>2</v>
      </c>
      <c r="U6" s="142" t="s">
        <v>702</v>
      </c>
      <c r="V6" s="144">
        <v>45778.031979780098</v>
      </c>
      <c r="W6" s="145">
        <v>2</v>
      </c>
      <c r="X6" s="145">
        <v>1</v>
      </c>
      <c r="Y6" s="142"/>
      <c r="Z6" s="145">
        <v>10.029999999999999</v>
      </c>
      <c r="AA6" s="142"/>
      <c r="AB6" s="142"/>
      <c r="AC6" s="142"/>
      <c r="AD6" s="142"/>
      <c r="AE6" s="142"/>
      <c r="AF6" s="142"/>
      <c r="AG6" s="146">
        <v>3320.39</v>
      </c>
      <c r="AH6" s="142">
        <v>983.36</v>
      </c>
      <c r="AI6" s="142">
        <v>2337.0300000000002</v>
      </c>
      <c r="AJ6" s="142">
        <v>216.58</v>
      </c>
      <c r="AK6" s="146">
        <v>1047.5</v>
      </c>
      <c r="AL6" s="146">
        <v>2489.4699999999998</v>
      </c>
      <c r="AM6" s="146">
        <v>3536.97</v>
      </c>
      <c r="AN6" s="142"/>
      <c r="AO6" s="142"/>
      <c r="AP6" s="142"/>
      <c r="AQ6" s="142"/>
      <c r="AR6" s="142"/>
      <c r="AS6" s="142"/>
      <c r="AT6" s="142"/>
      <c r="AU6" s="146">
        <v>3536.97</v>
      </c>
      <c r="AV6" s="142"/>
      <c r="AW6" s="142"/>
      <c r="AX6" s="142"/>
      <c r="AY6" s="142"/>
      <c r="AZ6" s="142"/>
      <c r="BA6" s="142"/>
      <c r="BB6" s="142"/>
      <c r="BC6" s="147">
        <v>0</v>
      </c>
      <c r="BD6" s="142"/>
      <c r="BE6" s="142"/>
      <c r="BF6" s="142"/>
      <c r="BG6" s="142"/>
      <c r="BH6" s="144">
        <v>45787</v>
      </c>
      <c r="BI6" s="146">
        <v>3535.09</v>
      </c>
      <c r="BJ6" s="142" t="s">
        <v>704</v>
      </c>
      <c r="BK6" s="142" t="s">
        <v>705</v>
      </c>
      <c r="BL6" s="142" t="s">
        <v>706</v>
      </c>
      <c r="BM6" s="142" t="s">
        <v>160</v>
      </c>
      <c r="BN6" s="142" t="s">
        <v>60</v>
      </c>
      <c r="BO6" s="142" t="s">
        <v>707</v>
      </c>
      <c r="BP6" s="142" t="s">
        <v>708</v>
      </c>
      <c r="BQ6" s="142" t="s">
        <v>709</v>
      </c>
      <c r="BR6" s="142" t="s">
        <v>710</v>
      </c>
    </row>
    <row r="7" spans="1:70">
      <c r="A7" s="142">
        <v>2414683</v>
      </c>
      <c r="B7" s="142"/>
      <c r="C7" s="142"/>
      <c r="D7" s="142" t="s">
        <v>159</v>
      </c>
      <c r="E7" s="142" t="s">
        <v>578</v>
      </c>
      <c r="F7" s="142" t="s">
        <v>632</v>
      </c>
      <c r="G7" s="142">
        <v>135615</v>
      </c>
      <c r="H7" s="142">
        <v>6398</v>
      </c>
      <c r="I7" s="142" t="s">
        <v>716</v>
      </c>
      <c r="J7" s="143" t="s">
        <v>91</v>
      </c>
      <c r="K7" s="142" t="s">
        <v>60</v>
      </c>
      <c r="L7" s="142" t="s">
        <v>166</v>
      </c>
      <c r="M7" s="142">
        <v>15</v>
      </c>
      <c r="N7" s="142" t="s">
        <v>714</v>
      </c>
      <c r="O7" s="142" t="s">
        <v>702</v>
      </c>
      <c r="P7" s="142"/>
      <c r="Q7" s="142"/>
      <c r="R7" s="144">
        <v>45352</v>
      </c>
      <c r="S7" s="142" t="s">
        <v>703</v>
      </c>
      <c r="T7" s="142">
        <v>2</v>
      </c>
      <c r="U7" s="142" t="s">
        <v>702</v>
      </c>
      <c r="V7" s="144">
        <v>45778.031956099498</v>
      </c>
      <c r="W7" s="145">
        <v>2</v>
      </c>
      <c r="X7" s="145">
        <v>1</v>
      </c>
      <c r="Y7" s="142"/>
      <c r="Z7" s="145">
        <v>10.029999999999999</v>
      </c>
      <c r="AA7" s="142"/>
      <c r="AB7" s="142"/>
      <c r="AC7" s="142"/>
      <c r="AD7" s="142"/>
      <c r="AE7" s="142"/>
      <c r="AF7" s="142"/>
      <c r="AG7" s="146">
        <v>3373.45</v>
      </c>
      <c r="AH7" s="142">
        <v>999.07</v>
      </c>
      <c r="AI7" s="142">
        <v>2374.38</v>
      </c>
      <c r="AJ7" s="142">
        <v>220.04</v>
      </c>
      <c r="AK7" s="146">
        <v>1064.24</v>
      </c>
      <c r="AL7" s="146">
        <v>2529.25</v>
      </c>
      <c r="AM7" s="146">
        <v>3593.49</v>
      </c>
      <c r="AN7" s="142"/>
      <c r="AO7" s="142"/>
      <c r="AP7" s="142"/>
      <c r="AQ7" s="142"/>
      <c r="AR7" s="142"/>
      <c r="AS7" s="142"/>
      <c r="AT7" s="142"/>
      <c r="AU7" s="146">
        <v>3593.49</v>
      </c>
      <c r="AV7" s="142"/>
      <c r="AW7" s="142"/>
      <c r="AX7" s="142"/>
      <c r="AY7" s="142"/>
      <c r="AZ7" s="142"/>
      <c r="BA7" s="142"/>
      <c r="BB7" s="142"/>
      <c r="BC7" s="147">
        <v>0</v>
      </c>
      <c r="BD7" s="142"/>
      <c r="BE7" s="142"/>
      <c r="BF7" s="142"/>
      <c r="BG7" s="142"/>
      <c r="BH7" s="144">
        <v>45787</v>
      </c>
      <c r="BI7" s="146">
        <v>3591.58</v>
      </c>
      <c r="BJ7" s="142" t="s">
        <v>704</v>
      </c>
      <c r="BK7" s="142" t="s">
        <v>705</v>
      </c>
      <c r="BL7" s="142" t="s">
        <v>706</v>
      </c>
      <c r="BM7" s="142" t="s">
        <v>160</v>
      </c>
      <c r="BN7" s="142" t="s">
        <v>60</v>
      </c>
      <c r="BO7" s="142" t="s">
        <v>707</v>
      </c>
      <c r="BP7" s="142" t="s">
        <v>708</v>
      </c>
      <c r="BQ7" s="142" t="s">
        <v>709</v>
      </c>
      <c r="BR7" s="142" t="s">
        <v>710</v>
      </c>
    </row>
    <row r="8" spans="1:70">
      <c r="A8" s="142">
        <v>2413847</v>
      </c>
      <c r="B8" s="142"/>
      <c r="C8" s="142"/>
      <c r="D8" s="142" t="s">
        <v>159</v>
      </c>
      <c r="E8" s="142" t="s">
        <v>578</v>
      </c>
      <c r="F8" s="142" t="s">
        <v>649</v>
      </c>
      <c r="G8" s="142">
        <v>135618</v>
      </c>
      <c r="H8" s="142">
        <v>6388</v>
      </c>
      <c r="I8" s="142" t="s">
        <v>717</v>
      </c>
      <c r="J8" s="143" t="s">
        <v>168</v>
      </c>
      <c r="K8" s="142" t="s">
        <v>60</v>
      </c>
      <c r="L8" s="142" t="s">
        <v>169</v>
      </c>
      <c r="M8" s="142">
        <v>16</v>
      </c>
      <c r="N8" s="142"/>
      <c r="O8" s="142" t="s">
        <v>702</v>
      </c>
      <c r="P8" s="142"/>
      <c r="Q8" s="142"/>
      <c r="R8" s="144">
        <v>45352</v>
      </c>
      <c r="S8" s="142" t="s">
        <v>703</v>
      </c>
      <c r="T8" s="142">
        <v>2</v>
      </c>
      <c r="U8" s="142" t="s">
        <v>702</v>
      </c>
      <c r="V8" s="144">
        <v>45778.031990127303</v>
      </c>
      <c r="W8" s="145">
        <v>2</v>
      </c>
      <c r="X8" s="145">
        <v>1</v>
      </c>
      <c r="Y8" s="142"/>
      <c r="Z8" s="145">
        <v>0</v>
      </c>
      <c r="AA8" s="142"/>
      <c r="AB8" s="142"/>
      <c r="AC8" s="142"/>
      <c r="AD8" s="142"/>
      <c r="AE8" s="142"/>
      <c r="AF8" s="142"/>
      <c r="AG8" s="146">
        <v>7605</v>
      </c>
      <c r="AH8" s="142">
        <v>7605</v>
      </c>
      <c r="AI8" s="142">
        <v>0</v>
      </c>
      <c r="AJ8" s="142">
        <v>496.06</v>
      </c>
      <c r="AK8" s="146">
        <v>8101.06</v>
      </c>
      <c r="AL8" s="146">
        <v>0</v>
      </c>
      <c r="AM8" s="146">
        <v>8101.06</v>
      </c>
      <c r="AN8" s="142"/>
      <c r="AO8" s="142"/>
      <c r="AP8" s="142"/>
      <c r="AQ8" s="142"/>
      <c r="AR8" s="142"/>
      <c r="AS8" s="142"/>
      <c r="AT8" s="142"/>
      <c r="AU8" s="146">
        <v>8101.06</v>
      </c>
      <c r="AV8" s="142"/>
      <c r="AW8" s="142"/>
      <c r="AX8" s="142"/>
      <c r="AY8" s="142"/>
      <c r="AZ8" s="142"/>
      <c r="BA8" s="142"/>
      <c r="BB8" s="142"/>
      <c r="BC8" s="147">
        <v>0</v>
      </c>
      <c r="BD8" s="142"/>
      <c r="BE8" s="142"/>
      <c r="BF8" s="142"/>
      <c r="BG8" s="142"/>
      <c r="BH8" s="144">
        <v>45798</v>
      </c>
      <c r="BI8" s="146">
        <v>8101.06</v>
      </c>
      <c r="BJ8" s="142" t="s">
        <v>704</v>
      </c>
      <c r="BK8" s="142" t="s">
        <v>705</v>
      </c>
      <c r="BL8" s="142" t="s">
        <v>706</v>
      </c>
      <c r="BM8" s="142" t="s">
        <v>160</v>
      </c>
      <c r="BN8" s="142" t="s">
        <v>60</v>
      </c>
      <c r="BO8" s="142" t="s">
        <v>707</v>
      </c>
      <c r="BP8" s="142" t="s">
        <v>708</v>
      </c>
      <c r="BQ8" s="142" t="s">
        <v>709</v>
      </c>
      <c r="BR8" s="142" t="s">
        <v>710</v>
      </c>
    </row>
    <row r="9" spans="1:70">
      <c r="A9" s="142">
        <v>2413445</v>
      </c>
      <c r="B9" s="142"/>
      <c r="C9" s="142"/>
      <c r="D9" s="142" t="s">
        <v>159</v>
      </c>
      <c r="E9" s="142" t="s">
        <v>595</v>
      </c>
      <c r="F9" s="142" t="s">
        <v>718</v>
      </c>
      <c r="G9" s="142">
        <v>135619</v>
      </c>
      <c r="H9" s="142">
        <v>6382</v>
      </c>
      <c r="I9" s="142" t="s">
        <v>719</v>
      </c>
      <c r="J9" s="143" t="s">
        <v>171</v>
      </c>
      <c r="K9" s="142" t="s">
        <v>60</v>
      </c>
      <c r="L9" s="142" t="s">
        <v>172</v>
      </c>
      <c r="M9" s="142">
        <v>15</v>
      </c>
      <c r="N9" s="142" t="s">
        <v>714</v>
      </c>
      <c r="O9" s="142" t="s">
        <v>702</v>
      </c>
      <c r="P9" s="142"/>
      <c r="Q9" s="142"/>
      <c r="R9" s="144">
        <v>45352</v>
      </c>
      <c r="S9" s="142" t="s">
        <v>703</v>
      </c>
      <c r="T9" s="142">
        <v>2</v>
      </c>
      <c r="U9" s="142" t="s">
        <v>702</v>
      </c>
      <c r="V9" s="144">
        <v>45778.031992476797</v>
      </c>
      <c r="W9" s="145">
        <v>2</v>
      </c>
      <c r="X9" s="145">
        <v>1</v>
      </c>
      <c r="Y9" s="142"/>
      <c r="Z9" s="145">
        <v>10.029999999999999</v>
      </c>
      <c r="AA9" s="142"/>
      <c r="AB9" s="142"/>
      <c r="AC9" s="142"/>
      <c r="AD9" s="142"/>
      <c r="AE9" s="142"/>
      <c r="AF9" s="142"/>
      <c r="AG9" s="146">
        <v>3986.12</v>
      </c>
      <c r="AH9" s="142">
        <v>1943.29</v>
      </c>
      <c r="AI9" s="142">
        <v>2042.83</v>
      </c>
      <c r="AJ9" s="142">
        <v>260.01</v>
      </c>
      <c r="AK9" s="146">
        <v>2070.0500000000002</v>
      </c>
      <c r="AL9" s="146">
        <v>2176.08</v>
      </c>
      <c r="AM9" s="146">
        <v>4246.13</v>
      </c>
      <c r="AN9" s="142"/>
      <c r="AO9" s="142"/>
      <c r="AP9" s="142"/>
      <c r="AQ9" s="142"/>
      <c r="AR9" s="142"/>
      <c r="AS9" s="142"/>
      <c r="AT9" s="142"/>
      <c r="AU9" s="146">
        <v>4246.13</v>
      </c>
      <c r="AV9" s="142"/>
      <c r="AW9" s="142"/>
      <c r="AX9" s="142"/>
      <c r="AY9" s="142"/>
      <c r="AZ9" s="142"/>
      <c r="BA9" s="142"/>
      <c r="BB9" s="142"/>
      <c r="BC9" s="147">
        <v>0</v>
      </c>
      <c r="BD9" s="142"/>
      <c r="BE9" s="142"/>
      <c r="BF9" s="142"/>
      <c r="BG9" s="142"/>
      <c r="BH9" s="144">
        <v>45798</v>
      </c>
      <c r="BI9" s="146">
        <v>4231.5</v>
      </c>
      <c r="BJ9" s="142" t="s">
        <v>704</v>
      </c>
      <c r="BK9" s="142" t="s">
        <v>705</v>
      </c>
      <c r="BL9" s="142" t="s">
        <v>706</v>
      </c>
      <c r="BM9" s="142" t="s">
        <v>160</v>
      </c>
      <c r="BN9" s="142" t="s">
        <v>60</v>
      </c>
      <c r="BO9" s="142" t="s">
        <v>707</v>
      </c>
      <c r="BP9" s="142" t="s">
        <v>708</v>
      </c>
      <c r="BQ9" s="142" t="s">
        <v>709</v>
      </c>
      <c r="BR9" s="142" t="s">
        <v>710</v>
      </c>
    </row>
    <row r="10" spans="1:70">
      <c r="A10" s="142">
        <v>2412002</v>
      </c>
      <c r="B10" s="142"/>
      <c r="C10" s="142"/>
      <c r="D10" s="142" t="s">
        <v>159</v>
      </c>
      <c r="E10" s="142" t="s">
        <v>598</v>
      </c>
      <c r="F10" s="142" t="s">
        <v>720</v>
      </c>
      <c r="G10" s="142">
        <v>135620</v>
      </c>
      <c r="H10" s="142">
        <v>6366</v>
      </c>
      <c r="I10" s="142" t="s">
        <v>721</v>
      </c>
      <c r="J10" s="143" t="s">
        <v>174</v>
      </c>
      <c r="K10" s="142" t="s">
        <v>60</v>
      </c>
      <c r="L10" s="142" t="s">
        <v>175</v>
      </c>
      <c r="M10" s="142">
        <v>15</v>
      </c>
      <c r="N10" s="142"/>
      <c r="O10" s="142" t="s">
        <v>702</v>
      </c>
      <c r="P10" s="142"/>
      <c r="Q10" s="142"/>
      <c r="R10" s="144">
        <v>45352</v>
      </c>
      <c r="S10" s="142" t="s">
        <v>703</v>
      </c>
      <c r="T10" s="142">
        <v>2</v>
      </c>
      <c r="U10" s="142" t="s">
        <v>702</v>
      </c>
      <c r="V10" s="144">
        <v>45778.031998761602</v>
      </c>
      <c r="W10" s="145">
        <v>2</v>
      </c>
      <c r="X10" s="145">
        <v>1</v>
      </c>
      <c r="Y10" s="142"/>
      <c r="Z10" s="145">
        <v>0</v>
      </c>
      <c r="AA10" s="142"/>
      <c r="AB10" s="142"/>
      <c r="AC10" s="142"/>
      <c r="AD10" s="142"/>
      <c r="AE10" s="142"/>
      <c r="AF10" s="142"/>
      <c r="AG10" s="146">
        <v>7730.48</v>
      </c>
      <c r="AH10" s="142">
        <v>7730.48</v>
      </c>
      <c r="AI10" s="142">
        <v>0</v>
      </c>
      <c r="AJ10" s="142">
        <v>504.24</v>
      </c>
      <c r="AK10" s="146">
        <v>8234.7199999999993</v>
      </c>
      <c r="AL10" s="146">
        <v>0</v>
      </c>
      <c r="AM10" s="146">
        <v>8234.7199999999993</v>
      </c>
      <c r="AN10" s="142"/>
      <c r="AO10" s="142"/>
      <c r="AP10" s="142"/>
      <c r="AQ10" s="142"/>
      <c r="AR10" s="142"/>
      <c r="AS10" s="142"/>
      <c r="AT10" s="142"/>
      <c r="AU10" s="146">
        <v>8234.7199999999993</v>
      </c>
      <c r="AV10" s="142"/>
      <c r="AW10" s="142"/>
      <c r="AX10" s="142"/>
      <c r="AY10" s="142"/>
      <c r="AZ10" s="142"/>
      <c r="BA10" s="142"/>
      <c r="BB10" s="142"/>
      <c r="BC10" s="147">
        <v>0</v>
      </c>
      <c r="BD10" s="142"/>
      <c r="BE10" s="142"/>
      <c r="BF10" s="142"/>
      <c r="BG10" s="142"/>
      <c r="BH10" s="144">
        <v>45798</v>
      </c>
      <c r="BI10" s="146">
        <v>8234.7199999999993</v>
      </c>
      <c r="BJ10" s="142" t="s">
        <v>704</v>
      </c>
      <c r="BK10" s="142" t="s">
        <v>705</v>
      </c>
      <c r="BL10" s="142" t="s">
        <v>706</v>
      </c>
      <c r="BM10" s="142" t="s">
        <v>160</v>
      </c>
      <c r="BN10" s="142" t="s">
        <v>60</v>
      </c>
      <c r="BO10" s="142" t="s">
        <v>707</v>
      </c>
      <c r="BP10" s="142" t="s">
        <v>708</v>
      </c>
      <c r="BQ10" s="142" t="s">
        <v>709</v>
      </c>
      <c r="BR10" s="142" t="s">
        <v>710</v>
      </c>
    </row>
    <row r="11" spans="1:70">
      <c r="A11" s="142">
        <v>2468569</v>
      </c>
      <c r="B11" s="142"/>
      <c r="C11" s="142"/>
      <c r="D11" s="142" t="s">
        <v>159</v>
      </c>
      <c r="E11" s="142" t="s">
        <v>598</v>
      </c>
      <c r="F11" s="142" t="s">
        <v>626</v>
      </c>
      <c r="G11" s="142">
        <v>135924</v>
      </c>
      <c r="H11" s="142">
        <v>6498</v>
      </c>
      <c r="I11" s="142" t="s">
        <v>722</v>
      </c>
      <c r="J11" s="143" t="s">
        <v>88</v>
      </c>
      <c r="K11" s="142" t="s">
        <v>60</v>
      </c>
      <c r="L11" s="142" t="s">
        <v>310</v>
      </c>
      <c r="M11" s="142">
        <v>4</v>
      </c>
      <c r="N11" s="142" t="s">
        <v>714</v>
      </c>
      <c r="O11" s="142" t="s">
        <v>723</v>
      </c>
      <c r="P11" s="142"/>
      <c r="Q11" s="142"/>
      <c r="R11" s="144">
        <v>45689</v>
      </c>
      <c r="S11" s="142" t="s">
        <v>703</v>
      </c>
      <c r="T11" s="142">
        <v>2</v>
      </c>
      <c r="U11" s="142" t="s">
        <v>702</v>
      </c>
      <c r="V11" s="144">
        <v>45778.033592974498</v>
      </c>
      <c r="W11" s="145">
        <v>2</v>
      </c>
      <c r="X11" s="145">
        <v>1</v>
      </c>
      <c r="Y11" s="142"/>
      <c r="Z11" s="145">
        <v>10.033899999999999</v>
      </c>
      <c r="AA11" s="142"/>
      <c r="AB11" s="142"/>
      <c r="AC11" s="142"/>
      <c r="AD11" s="142"/>
      <c r="AE11" s="142"/>
      <c r="AF11" s="142"/>
      <c r="AG11" s="146">
        <v>4068.56</v>
      </c>
      <c r="AH11" s="142">
        <v>4036.27</v>
      </c>
      <c r="AI11" s="142">
        <v>32.29</v>
      </c>
      <c r="AJ11" s="142">
        <v>83.02</v>
      </c>
      <c r="AK11" s="146">
        <v>4118.63</v>
      </c>
      <c r="AL11" s="146">
        <v>32.950000000000003</v>
      </c>
      <c r="AM11" s="146">
        <v>4151.58</v>
      </c>
      <c r="AN11" s="142"/>
      <c r="AO11" s="142"/>
      <c r="AP11" s="142"/>
      <c r="AQ11" s="142"/>
      <c r="AR11" s="142"/>
      <c r="AS11" s="142"/>
      <c r="AT11" s="142"/>
      <c r="AU11" s="146">
        <v>4151.58</v>
      </c>
      <c r="AV11" s="142"/>
      <c r="AW11" s="142"/>
      <c r="AX11" s="142"/>
      <c r="AY11" s="142"/>
      <c r="AZ11" s="142"/>
      <c r="BA11" s="142"/>
      <c r="BB11" s="142"/>
      <c r="BC11" s="147">
        <v>0</v>
      </c>
      <c r="BD11" s="142"/>
      <c r="BE11" s="142"/>
      <c r="BF11" s="142"/>
      <c r="BG11" s="142"/>
      <c r="BH11" s="144">
        <v>45798</v>
      </c>
      <c r="BI11" s="146">
        <v>4137.2700000000004</v>
      </c>
      <c r="BJ11" s="142" t="s">
        <v>704</v>
      </c>
      <c r="BK11" s="142" t="s">
        <v>705</v>
      </c>
      <c r="BL11" s="142" t="s">
        <v>706</v>
      </c>
      <c r="BM11" s="142" t="s">
        <v>160</v>
      </c>
      <c r="BN11" s="142" t="s">
        <v>60</v>
      </c>
      <c r="BO11" s="142" t="s">
        <v>707</v>
      </c>
      <c r="BP11" s="142" t="s">
        <v>708</v>
      </c>
      <c r="BQ11" s="142" t="s">
        <v>709</v>
      </c>
      <c r="BR11" s="142" t="s">
        <v>710</v>
      </c>
    </row>
    <row r="12" spans="1:70">
      <c r="A12" s="142">
        <v>2417858</v>
      </c>
      <c r="B12" s="142"/>
      <c r="C12" s="142"/>
      <c r="D12" s="142" t="s">
        <v>159</v>
      </c>
      <c r="E12" s="142" t="s">
        <v>591</v>
      </c>
      <c r="F12" s="142" t="s">
        <v>724</v>
      </c>
      <c r="G12" s="142">
        <v>135621</v>
      </c>
      <c r="H12" s="142">
        <v>6441</v>
      </c>
      <c r="I12" s="142" t="s">
        <v>725</v>
      </c>
      <c r="J12" s="143" t="s">
        <v>379</v>
      </c>
      <c r="K12" s="142" t="s">
        <v>60</v>
      </c>
      <c r="L12" s="142" t="s">
        <v>380</v>
      </c>
      <c r="M12" s="142">
        <v>11</v>
      </c>
      <c r="N12" s="142" t="s">
        <v>714</v>
      </c>
      <c r="O12" s="142" t="s">
        <v>702</v>
      </c>
      <c r="P12" s="142"/>
      <c r="Q12" s="142"/>
      <c r="R12" s="144">
        <v>45474</v>
      </c>
      <c r="S12" s="142" t="s">
        <v>703</v>
      </c>
      <c r="T12" s="142">
        <v>2</v>
      </c>
      <c r="U12" s="142" t="s">
        <v>702</v>
      </c>
      <c r="V12" s="144">
        <v>45778.032000960702</v>
      </c>
      <c r="W12" s="145">
        <v>2</v>
      </c>
      <c r="X12" s="145">
        <v>1</v>
      </c>
      <c r="Y12" s="142"/>
      <c r="Z12" s="145">
        <v>10.029999999999999</v>
      </c>
      <c r="AA12" s="142"/>
      <c r="AB12" s="142"/>
      <c r="AC12" s="142"/>
      <c r="AD12" s="142"/>
      <c r="AE12" s="142"/>
      <c r="AF12" s="142"/>
      <c r="AG12" s="146">
        <v>2470.7800000000002</v>
      </c>
      <c r="AH12" s="142">
        <v>708.09</v>
      </c>
      <c r="AI12" s="142">
        <v>1762.69</v>
      </c>
      <c r="AJ12" s="142">
        <v>113.58</v>
      </c>
      <c r="AK12" s="146">
        <v>740.64</v>
      </c>
      <c r="AL12" s="146">
        <v>1843.72</v>
      </c>
      <c r="AM12" s="146">
        <v>2584.36</v>
      </c>
      <c r="AN12" s="142"/>
      <c r="AO12" s="142"/>
      <c r="AP12" s="142"/>
      <c r="AQ12" s="142"/>
      <c r="AR12" s="142"/>
      <c r="AS12" s="142"/>
      <c r="AT12" s="142"/>
      <c r="AU12" s="146">
        <v>2584.36</v>
      </c>
      <c r="AV12" s="142"/>
      <c r="AW12" s="142"/>
      <c r="AX12" s="142"/>
      <c r="AY12" s="142"/>
      <c r="AZ12" s="142"/>
      <c r="BA12" s="142"/>
      <c r="BB12" s="142"/>
      <c r="BC12" s="147">
        <v>0</v>
      </c>
      <c r="BD12" s="142"/>
      <c r="BE12" s="142"/>
      <c r="BF12" s="142"/>
      <c r="BG12" s="142"/>
      <c r="BH12" s="144">
        <v>45798</v>
      </c>
      <c r="BI12" s="146">
        <v>2575.46</v>
      </c>
      <c r="BJ12" s="142" t="s">
        <v>704</v>
      </c>
      <c r="BK12" s="142" t="s">
        <v>705</v>
      </c>
      <c r="BL12" s="142" t="s">
        <v>706</v>
      </c>
      <c r="BM12" s="142" t="s">
        <v>160</v>
      </c>
      <c r="BN12" s="142" t="s">
        <v>60</v>
      </c>
      <c r="BO12" s="142" t="s">
        <v>707</v>
      </c>
      <c r="BP12" s="142" t="s">
        <v>708</v>
      </c>
      <c r="BQ12" s="142" t="s">
        <v>709</v>
      </c>
      <c r="BR12" s="142" t="s">
        <v>710</v>
      </c>
    </row>
    <row r="13" spans="1:70">
      <c r="A13" s="142">
        <v>2413645</v>
      </c>
      <c r="B13" s="142"/>
      <c r="C13" s="142"/>
      <c r="D13" s="142" t="s">
        <v>159</v>
      </c>
      <c r="E13" s="142" t="s">
        <v>595</v>
      </c>
      <c r="F13" s="142" t="s">
        <v>592</v>
      </c>
      <c r="G13" s="142">
        <v>135622</v>
      </c>
      <c r="H13" s="142">
        <v>6385</v>
      </c>
      <c r="I13" s="142" t="s">
        <v>726</v>
      </c>
      <c r="J13" s="143" t="s">
        <v>176</v>
      </c>
      <c r="K13" s="142" t="s">
        <v>60</v>
      </c>
      <c r="L13" s="142" t="s">
        <v>177</v>
      </c>
      <c r="M13" s="142">
        <v>15</v>
      </c>
      <c r="N13" s="142"/>
      <c r="O13" s="142" t="s">
        <v>702</v>
      </c>
      <c r="P13" s="142"/>
      <c r="Q13" s="142"/>
      <c r="R13" s="144">
        <v>45352</v>
      </c>
      <c r="S13" s="142" t="s">
        <v>703</v>
      </c>
      <c r="T13" s="142">
        <v>2</v>
      </c>
      <c r="U13" s="142" t="s">
        <v>702</v>
      </c>
      <c r="V13" s="144">
        <v>45778.032013622702</v>
      </c>
      <c r="W13" s="145">
        <v>2</v>
      </c>
      <c r="X13" s="145">
        <v>1</v>
      </c>
      <c r="Y13" s="142"/>
      <c r="Z13" s="145">
        <v>0</v>
      </c>
      <c r="AA13" s="142"/>
      <c r="AB13" s="142"/>
      <c r="AC13" s="142"/>
      <c r="AD13" s="142"/>
      <c r="AE13" s="142"/>
      <c r="AF13" s="142"/>
      <c r="AG13" s="146">
        <v>7605</v>
      </c>
      <c r="AH13" s="142">
        <v>7605</v>
      </c>
      <c r="AI13" s="142">
        <v>0</v>
      </c>
      <c r="AJ13" s="142">
        <v>496.06</v>
      </c>
      <c r="AK13" s="146">
        <v>8101.06</v>
      </c>
      <c r="AL13" s="146">
        <v>0</v>
      </c>
      <c r="AM13" s="146">
        <v>8101.06</v>
      </c>
      <c r="AN13" s="142"/>
      <c r="AO13" s="142"/>
      <c r="AP13" s="142"/>
      <c r="AQ13" s="142"/>
      <c r="AR13" s="142"/>
      <c r="AS13" s="142"/>
      <c r="AT13" s="142"/>
      <c r="AU13" s="146">
        <v>8101.06</v>
      </c>
      <c r="AV13" s="142"/>
      <c r="AW13" s="142"/>
      <c r="AX13" s="142"/>
      <c r="AY13" s="142"/>
      <c r="AZ13" s="142"/>
      <c r="BA13" s="142"/>
      <c r="BB13" s="142"/>
      <c r="BC13" s="147">
        <v>0</v>
      </c>
      <c r="BD13" s="142"/>
      <c r="BE13" s="142"/>
      <c r="BF13" s="142"/>
      <c r="BG13" s="142"/>
      <c r="BH13" s="144">
        <v>45798</v>
      </c>
      <c r="BI13" s="146">
        <v>8101.06</v>
      </c>
      <c r="BJ13" s="142" t="s">
        <v>704</v>
      </c>
      <c r="BK13" s="142" t="s">
        <v>705</v>
      </c>
      <c r="BL13" s="142" t="s">
        <v>706</v>
      </c>
      <c r="BM13" s="142" t="s">
        <v>160</v>
      </c>
      <c r="BN13" s="142" t="s">
        <v>60</v>
      </c>
      <c r="BO13" s="142" t="s">
        <v>707</v>
      </c>
      <c r="BP13" s="142" t="s">
        <v>708</v>
      </c>
      <c r="BQ13" s="142" t="s">
        <v>709</v>
      </c>
      <c r="BR13" s="142" t="s">
        <v>710</v>
      </c>
    </row>
    <row r="14" spans="1:70">
      <c r="A14" s="142">
        <v>2414049</v>
      </c>
      <c r="B14" s="142"/>
      <c r="C14" s="142"/>
      <c r="D14" s="142" t="s">
        <v>159</v>
      </c>
      <c r="E14" s="142" t="s">
        <v>578</v>
      </c>
      <c r="F14" s="142" t="s">
        <v>651</v>
      </c>
      <c r="G14" s="142">
        <v>135623</v>
      </c>
      <c r="H14" s="142">
        <v>6390</v>
      </c>
      <c r="I14" s="142" t="s">
        <v>727</v>
      </c>
      <c r="J14" s="143" t="s">
        <v>178</v>
      </c>
      <c r="K14" s="142" t="s">
        <v>60</v>
      </c>
      <c r="L14" s="142" t="s">
        <v>179</v>
      </c>
      <c r="M14" s="142">
        <v>15</v>
      </c>
      <c r="N14" s="142"/>
      <c r="O14" s="142" t="s">
        <v>702</v>
      </c>
      <c r="P14" s="142"/>
      <c r="Q14" s="142"/>
      <c r="R14" s="144">
        <v>45352</v>
      </c>
      <c r="S14" s="142" t="s">
        <v>703</v>
      </c>
      <c r="T14" s="142">
        <v>2</v>
      </c>
      <c r="U14" s="142" t="s">
        <v>702</v>
      </c>
      <c r="V14" s="144">
        <v>45778.032014895798</v>
      </c>
      <c r="W14" s="145">
        <v>2</v>
      </c>
      <c r="X14" s="145">
        <v>1</v>
      </c>
      <c r="Y14" s="142"/>
      <c r="Z14" s="145">
        <v>0</v>
      </c>
      <c r="AA14" s="142"/>
      <c r="AB14" s="142"/>
      <c r="AC14" s="142"/>
      <c r="AD14" s="142"/>
      <c r="AE14" s="142"/>
      <c r="AF14" s="142"/>
      <c r="AG14" s="146">
        <v>7866.74</v>
      </c>
      <c r="AH14" s="142">
        <v>7866.74</v>
      </c>
      <c r="AI14" s="142">
        <v>0</v>
      </c>
      <c r="AJ14" s="142">
        <v>513.13</v>
      </c>
      <c r="AK14" s="146">
        <v>8379.8700000000008</v>
      </c>
      <c r="AL14" s="146">
        <v>0</v>
      </c>
      <c r="AM14" s="146">
        <v>8379.8700000000008</v>
      </c>
      <c r="AN14" s="142"/>
      <c r="AO14" s="142"/>
      <c r="AP14" s="142"/>
      <c r="AQ14" s="142"/>
      <c r="AR14" s="142"/>
      <c r="AS14" s="142"/>
      <c r="AT14" s="142"/>
      <c r="AU14" s="146">
        <v>8379.8700000000008</v>
      </c>
      <c r="AV14" s="142"/>
      <c r="AW14" s="142"/>
      <c r="AX14" s="142"/>
      <c r="AY14" s="142"/>
      <c r="AZ14" s="142"/>
      <c r="BA14" s="142"/>
      <c r="BB14" s="142"/>
      <c r="BC14" s="147">
        <v>0</v>
      </c>
      <c r="BD14" s="142"/>
      <c r="BE14" s="142"/>
      <c r="BF14" s="142"/>
      <c r="BG14" s="142"/>
      <c r="BH14" s="144">
        <v>45787</v>
      </c>
      <c r="BI14" s="146">
        <v>8379.8700000000008</v>
      </c>
      <c r="BJ14" s="142" t="s">
        <v>704</v>
      </c>
      <c r="BK14" s="142" t="s">
        <v>705</v>
      </c>
      <c r="BL14" s="142" t="s">
        <v>706</v>
      </c>
      <c r="BM14" s="142" t="s">
        <v>160</v>
      </c>
      <c r="BN14" s="142" t="s">
        <v>60</v>
      </c>
      <c r="BO14" s="142" t="s">
        <v>707</v>
      </c>
      <c r="BP14" s="142" t="s">
        <v>708</v>
      </c>
      <c r="BQ14" s="142" t="s">
        <v>709</v>
      </c>
      <c r="BR14" s="142" t="s">
        <v>710</v>
      </c>
    </row>
    <row r="15" spans="1:70">
      <c r="A15" s="142">
        <v>2413682</v>
      </c>
      <c r="B15" s="142"/>
      <c r="C15" s="142"/>
      <c r="D15" s="142" t="s">
        <v>159</v>
      </c>
      <c r="E15" s="142" t="s">
        <v>599</v>
      </c>
      <c r="F15" s="142" t="s">
        <v>650</v>
      </c>
      <c r="G15" s="142">
        <v>135624</v>
      </c>
      <c r="H15" s="142">
        <v>6387</v>
      </c>
      <c r="I15" s="142" t="s">
        <v>728</v>
      </c>
      <c r="J15" s="143" t="s">
        <v>180</v>
      </c>
      <c r="K15" s="142" t="s">
        <v>60</v>
      </c>
      <c r="L15" s="142" t="s">
        <v>181</v>
      </c>
      <c r="M15" s="142">
        <v>15</v>
      </c>
      <c r="N15" s="142" t="s">
        <v>714</v>
      </c>
      <c r="O15" s="142" t="s">
        <v>702</v>
      </c>
      <c r="P15" s="142"/>
      <c r="Q15" s="142"/>
      <c r="R15" s="144">
        <v>45352</v>
      </c>
      <c r="S15" s="142" t="s">
        <v>703</v>
      </c>
      <c r="T15" s="142">
        <v>2</v>
      </c>
      <c r="U15" s="142" t="s">
        <v>702</v>
      </c>
      <c r="V15" s="144">
        <v>45778.0320167014</v>
      </c>
      <c r="W15" s="145">
        <v>2</v>
      </c>
      <c r="X15" s="145">
        <v>1</v>
      </c>
      <c r="Y15" s="142"/>
      <c r="Z15" s="145">
        <v>10.029999999999999</v>
      </c>
      <c r="AA15" s="142"/>
      <c r="AB15" s="142"/>
      <c r="AC15" s="142"/>
      <c r="AD15" s="142"/>
      <c r="AE15" s="142"/>
      <c r="AF15" s="142"/>
      <c r="AG15" s="146">
        <v>3277.85</v>
      </c>
      <c r="AH15" s="142">
        <v>948.41</v>
      </c>
      <c r="AI15" s="142">
        <v>2329.44</v>
      </c>
      <c r="AJ15" s="142">
        <v>213.81</v>
      </c>
      <c r="AK15" s="146">
        <v>1010.27</v>
      </c>
      <c r="AL15" s="146">
        <v>2481.39</v>
      </c>
      <c r="AM15" s="146">
        <v>3491.66</v>
      </c>
      <c r="AN15" s="142"/>
      <c r="AO15" s="142"/>
      <c r="AP15" s="142"/>
      <c r="AQ15" s="142"/>
      <c r="AR15" s="142"/>
      <c r="AS15" s="142"/>
      <c r="AT15" s="142"/>
      <c r="AU15" s="146">
        <v>3491.66</v>
      </c>
      <c r="AV15" s="142"/>
      <c r="AW15" s="142"/>
      <c r="AX15" s="142"/>
      <c r="AY15" s="142"/>
      <c r="AZ15" s="142"/>
      <c r="BA15" s="142"/>
      <c r="BB15" s="142"/>
      <c r="BC15" s="147">
        <v>0</v>
      </c>
      <c r="BD15" s="142"/>
      <c r="BE15" s="142"/>
      <c r="BF15" s="142"/>
      <c r="BG15" s="142"/>
      <c r="BH15" s="144">
        <v>45787</v>
      </c>
      <c r="BI15" s="146">
        <v>3489.81</v>
      </c>
      <c r="BJ15" s="142" t="s">
        <v>704</v>
      </c>
      <c r="BK15" s="142" t="s">
        <v>705</v>
      </c>
      <c r="BL15" s="142" t="s">
        <v>706</v>
      </c>
      <c r="BM15" s="142" t="s">
        <v>160</v>
      </c>
      <c r="BN15" s="142" t="s">
        <v>60</v>
      </c>
      <c r="BO15" s="142" t="s">
        <v>707</v>
      </c>
      <c r="BP15" s="142" t="s">
        <v>708</v>
      </c>
      <c r="BQ15" s="142" t="s">
        <v>709</v>
      </c>
      <c r="BR15" s="142" t="s">
        <v>710</v>
      </c>
    </row>
    <row r="16" spans="1:70">
      <c r="A16" s="142">
        <v>2417695</v>
      </c>
      <c r="B16" s="142"/>
      <c r="C16" s="142"/>
      <c r="D16" s="142" t="s">
        <v>159</v>
      </c>
      <c r="E16" s="142" t="s">
        <v>595</v>
      </c>
      <c r="F16" s="142" t="s">
        <v>635</v>
      </c>
      <c r="G16" s="142">
        <v>135625</v>
      </c>
      <c r="H16" s="142">
        <v>6440</v>
      </c>
      <c r="I16" s="142" t="s">
        <v>729</v>
      </c>
      <c r="J16" s="143" t="s">
        <v>182</v>
      </c>
      <c r="K16" s="142" t="s">
        <v>60</v>
      </c>
      <c r="L16" s="142" t="s">
        <v>183</v>
      </c>
      <c r="M16" s="142">
        <v>12</v>
      </c>
      <c r="N16" s="142" t="s">
        <v>714</v>
      </c>
      <c r="O16" s="142" t="s">
        <v>702</v>
      </c>
      <c r="P16" s="142"/>
      <c r="Q16" s="142"/>
      <c r="R16" s="144">
        <v>45444</v>
      </c>
      <c r="S16" s="142" t="s">
        <v>703</v>
      </c>
      <c r="T16" s="142">
        <v>2</v>
      </c>
      <c r="U16" s="142" t="s">
        <v>702</v>
      </c>
      <c r="V16" s="144">
        <v>45778.032025544002</v>
      </c>
      <c r="W16" s="145">
        <v>2</v>
      </c>
      <c r="X16" s="145">
        <v>1</v>
      </c>
      <c r="Y16" s="142"/>
      <c r="Z16" s="145">
        <v>10.029999999999999</v>
      </c>
      <c r="AA16" s="142"/>
      <c r="AB16" s="142"/>
      <c r="AC16" s="142"/>
      <c r="AD16" s="142"/>
      <c r="AE16" s="142"/>
      <c r="AF16" s="142"/>
      <c r="AG16" s="146">
        <v>3305.65</v>
      </c>
      <c r="AH16" s="142">
        <v>932.82</v>
      </c>
      <c r="AI16" s="142">
        <v>2372.83</v>
      </c>
      <c r="AJ16" s="142">
        <v>167.86</v>
      </c>
      <c r="AK16" s="146">
        <v>980.19</v>
      </c>
      <c r="AL16" s="146">
        <v>2493.3200000000002</v>
      </c>
      <c r="AM16" s="146">
        <v>3473.51</v>
      </c>
      <c r="AN16" s="142"/>
      <c r="AO16" s="142"/>
      <c r="AP16" s="142"/>
      <c r="AQ16" s="142"/>
      <c r="AR16" s="142"/>
      <c r="AS16" s="142"/>
      <c r="AT16" s="142"/>
      <c r="AU16" s="146">
        <v>3473.51</v>
      </c>
      <c r="AV16" s="142"/>
      <c r="AW16" s="142"/>
      <c r="AX16" s="142"/>
      <c r="AY16" s="142"/>
      <c r="AZ16" s="142"/>
      <c r="BA16" s="142"/>
      <c r="BB16" s="142"/>
      <c r="BC16" s="147">
        <v>0</v>
      </c>
      <c r="BD16" s="142"/>
      <c r="BE16" s="142"/>
      <c r="BF16" s="142"/>
      <c r="BG16" s="142"/>
      <c r="BH16" s="144">
        <v>45787</v>
      </c>
      <c r="BI16" s="146">
        <v>3471.67</v>
      </c>
      <c r="BJ16" s="142" t="s">
        <v>704</v>
      </c>
      <c r="BK16" s="142" t="s">
        <v>705</v>
      </c>
      <c r="BL16" s="142" t="s">
        <v>706</v>
      </c>
      <c r="BM16" s="142" t="s">
        <v>160</v>
      </c>
      <c r="BN16" s="142" t="s">
        <v>60</v>
      </c>
      <c r="BO16" s="142" t="s">
        <v>707</v>
      </c>
      <c r="BP16" s="142" t="s">
        <v>708</v>
      </c>
      <c r="BQ16" s="142" t="s">
        <v>709</v>
      </c>
      <c r="BR16" s="142" t="s">
        <v>710</v>
      </c>
    </row>
    <row r="17" spans="1:70">
      <c r="A17" s="142">
        <v>2415172</v>
      </c>
      <c r="B17" s="142"/>
      <c r="C17" s="142"/>
      <c r="D17" s="142" t="s">
        <v>159</v>
      </c>
      <c r="E17" s="142" t="s">
        <v>600</v>
      </c>
      <c r="F17" s="142" t="s">
        <v>626</v>
      </c>
      <c r="G17" s="142">
        <v>135626</v>
      </c>
      <c r="H17" s="142">
        <v>6401</v>
      </c>
      <c r="I17" s="142" t="s">
        <v>730</v>
      </c>
      <c r="J17" s="143" t="s">
        <v>184</v>
      </c>
      <c r="K17" s="142" t="s">
        <v>60</v>
      </c>
      <c r="L17" s="142" t="s">
        <v>185</v>
      </c>
      <c r="M17" s="142">
        <v>15</v>
      </c>
      <c r="N17" s="142" t="s">
        <v>714</v>
      </c>
      <c r="O17" s="142" t="s">
        <v>702</v>
      </c>
      <c r="P17" s="142"/>
      <c r="Q17" s="142"/>
      <c r="R17" s="144">
        <v>45352</v>
      </c>
      <c r="S17" s="142" t="s">
        <v>703</v>
      </c>
      <c r="T17" s="142">
        <v>2</v>
      </c>
      <c r="U17" s="142" t="s">
        <v>702</v>
      </c>
      <c r="V17" s="144">
        <v>45778.032034606498</v>
      </c>
      <c r="W17" s="145">
        <v>2</v>
      </c>
      <c r="X17" s="145">
        <v>1</v>
      </c>
      <c r="Y17" s="142"/>
      <c r="Z17" s="145">
        <v>10.029999999999999</v>
      </c>
      <c r="AA17" s="142"/>
      <c r="AB17" s="142"/>
      <c r="AC17" s="142"/>
      <c r="AD17" s="142"/>
      <c r="AE17" s="142"/>
      <c r="AF17" s="142"/>
      <c r="AG17" s="146">
        <v>4354.95</v>
      </c>
      <c r="AH17" s="142">
        <v>2123.1</v>
      </c>
      <c r="AI17" s="142">
        <v>2231.85</v>
      </c>
      <c r="AJ17" s="142">
        <v>284.06</v>
      </c>
      <c r="AK17" s="146">
        <v>2261.58</v>
      </c>
      <c r="AL17" s="146">
        <v>2377.4299999999998</v>
      </c>
      <c r="AM17" s="146">
        <v>4639.01</v>
      </c>
      <c r="AN17" s="142"/>
      <c r="AO17" s="142"/>
      <c r="AP17" s="142"/>
      <c r="AQ17" s="142"/>
      <c r="AR17" s="142"/>
      <c r="AS17" s="142"/>
      <c r="AT17" s="142"/>
      <c r="AU17" s="146">
        <v>4639.01</v>
      </c>
      <c r="AV17" s="142"/>
      <c r="AW17" s="142"/>
      <c r="AX17" s="142"/>
      <c r="AY17" s="142"/>
      <c r="AZ17" s="142"/>
      <c r="BA17" s="142"/>
      <c r="BB17" s="142"/>
      <c r="BC17" s="147">
        <v>0</v>
      </c>
      <c r="BD17" s="142"/>
      <c r="BE17" s="142"/>
      <c r="BF17" s="142"/>
      <c r="BG17" s="142"/>
      <c r="BH17" s="144">
        <v>45798</v>
      </c>
      <c r="BI17" s="146">
        <v>4623.03</v>
      </c>
      <c r="BJ17" s="142" t="s">
        <v>704</v>
      </c>
      <c r="BK17" s="142" t="s">
        <v>705</v>
      </c>
      <c r="BL17" s="142" t="s">
        <v>706</v>
      </c>
      <c r="BM17" s="142" t="s">
        <v>160</v>
      </c>
      <c r="BN17" s="142" t="s">
        <v>60</v>
      </c>
      <c r="BO17" s="142" t="s">
        <v>707</v>
      </c>
      <c r="BP17" s="142" t="s">
        <v>708</v>
      </c>
      <c r="BQ17" s="142" t="s">
        <v>709</v>
      </c>
      <c r="BR17" s="142" t="s">
        <v>710</v>
      </c>
    </row>
    <row r="18" spans="1:70">
      <c r="A18" s="142">
        <v>2419423</v>
      </c>
      <c r="B18" s="142"/>
      <c r="C18" s="142"/>
      <c r="D18" s="142" t="s">
        <v>159</v>
      </c>
      <c r="E18" s="142" t="s">
        <v>599</v>
      </c>
      <c r="F18" s="142" t="s">
        <v>635</v>
      </c>
      <c r="G18" s="142">
        <v>135698</v>
      </c>
      <c r="H18" s="142">
        <v>6483</v>
      </c>
      <c r="I18" s="142" t="s">
        <v>731</v>
      </c>
      <c r="J18" s="143" t="s">
        <v>300</v>
      </c>
      <c r="K18" s="142" t="s">
        <v>60</v>
      </c>
      <c r="L18" s="142" t="s">
        <v>301</v>
      </c>
      <c r="M18" s="142">
        <v>5</v>
      </c>
      <c r="N18" s="142" t="s">
        <v>714</v>
      </c>
      <c r="O18" s="142" t="s">
        <v>702</v>
      </c>
      <c r="P18" s="142"/>
      <c r="Q18" s="142"/>
      <c r="R18" s="144">
        <v>45658</v>
      </c>
      <c r="S18" s="142" t="s">
        <v>703</v>
      </c>
      <c r="T18" s="142">
        <v>2</v>
      </c>
      <c r="U18" s="142" t="s">
        <v>702</v>
      </c>
      <c r="V18" s="144">
        <v>45778.032437349502</v>
      </c>
      <c r="W18" s="145">
        <v>2</v>
      </c>
      <c r="X18" s="145">
        <v>1</v>
      </c>
      <c r="Y18" s="142"/>
      <c r="Z18" s="145">
        <v>10.029999999999999</v>
      </c>
      <c r="AA18" s="142"/>
      <c r="AB18" s="142"/>
      <c r="AC18" s="142"/>
      <c r="AD18" s="142"/>
      <c r="AE18" s="142"/>
      <c r="AF18" s="142"/>
      <c r="AG18" s="146">
        <v>4700.72</v>
      </c>
      <c r="AH18" s="142">
        <v>2110.23</v>
      </c>
      <c r="AI18" s="142">
        <v>2590.4899999999998</v>
      </c>
      <c r="AJ18" s="142">
        <v>120.86</v>
      </c>
      <c r="AK18" s="146">
        <v>2164.48</v>
      </c>
      <c r="AL18" s="146">
        <v>2657.1</v>
      </c>
      <c r="AM18" s="146">
        <v>4821.58</v>
      </c>
      <c r="AN18" s="142"/>
      <c r="AO18" s="142"/>
      <c r="AP18" s="142"/>
      <c r="AQ18" s="142"/>
      <c r="AR18" s="142"/>
      <c r="AS18" s="142"/>
      <c r="AT18" s="142"/>
      <c r="AU18" s="146">
        <v>4821.58</v>
      </c>
      <c r="AV18" s="142"/>
      <c r="AW18" s="142"/>
      <c r="AX18" s="142"/>
      <c r="AY18" s="142"/>
      <c r="AZ18" s="142"/>
      <c r="BA18" s="142"/>
      <c r="BB18" s="142"/>
      <c r="BC18" s="147">
        <v>0</v>
      </c>
      <c r="BD18" s="142"/>
      <c r="BE18" s="142"/>
      <c r="BF18" s="142"/>
      <c r="BG18" s="142"/>
      <c r="BH18" s="144">
        <v>45798</v>
      </c>
      <c r="BI18" s="146">
        <v>4804.97</v>
      </c>
      <c r="BJ18" s="142" t="s">
        <v>704</v>
      </c>
      <c r="BK18" s="142" t="s">
        <v>705</v>
      </c>
      <c r="BL18" s="142" t="s">
        <v>706</v>
      </c>
      <c r="BM18" s="142" t="s">
        <v>160</v>
      </c>
      <c r="BN18" s="142" t="s">
        <v>60</v>
      </c>
      <c r="BO18" s="142" t="s">
        <v>707</v>
      </c>
      <c r="BP18" s="142" t="s">
        <v>708</v>
      </c>
      <c r="BQ18" s="142" t="s">
        <v>709</v>
      </c>
      <c r="BR18" s="142" t="s">
        <v>710</v>
      </c>
    </row>
    <row r="19" spans="1:70">
      <c r="A19" s="142">
        <v>2413885</v>
      </c>
      <c r="B19" s="142"/>
      <c r="C19" s="142"/>
      <c r="D19" s="142" t="s">
        <v>159</v>
      </c>
      <c r="E19" s="142" t="s">
        <v>578</v>
      </c>
      <c r="F19" s="142" t="s">
        <v>646</v>
      </c>
      <c r="G19" s="142">
        <v>135628</v>
      </c>
      <c r="H19" s="142">
        <v>6389</v>
      </c>
      <c r="I19" s="142" t="s">
        <v>732</v>
      </c>
      <c r="J19" s="143" t="s">
        <v>188</v>
      </c>
      <c r="K19" s="142" t="s">
        <v>60</v>
      </c>
      <c r="L19" s="142" t="s">
        <v>189</v>
      </c>
      <c r="M19" s="142">
        <v>16</v>
      </c>
      <c r="N19" s="142" t="s">
        <v>714</v>
      </c>
      <c r="O19" s="142" t="s">
        <v>702</v>
      </c>
      <c r="P19" s="142"/>
      <c r="Q19" s="142"/>
      <c r="R19" s="144">
        <v>45352</v>
      </c>
      <c r="S19" s="142" t="s">
        <v>703</v>
      </c>
      <c r="T19" s="142">
        <v>2</v>
      </c>
      <c r="U19" s="142" t="s">
        <v>702</v>
      </c>
      <c r="V19" s="144">
        <v>45778.032042164297</v>
      </c>
      <c r="W19" s="145">
        <v>2</v>
      </c>
      <c r="X19" s="145">
        <v>1</v>
      </c>
      <c r="Y19" s="142"/>
      <c r="Z19" s="145">
        <v>10.029999999999999</v>
      </c>
      <c r="AA19" s="142"/>
      <c r="AB19" s="142"/>
      <c r="AC19" s="142"/>
      <c r="AD19" s="142"/>
      <c r="AE19" s="142"/>
      <c r="AF19" s="142"/>
      <c r="AG19" s="146">
        <v>2957.69</v>
      </c>
      <c r="AH19" s="142">
        <v>855.77</v>
      </c>
      <c r="AI19" s="142">
        <v>2101.92</v>
      </c>
      <c r="AJ19" s="142">
        <v>192.92</v>
      </c>
      <c r="AK19" s="146">
        <v>911.59</v>
      </c>
      <c r="AL19" s="146">
        <v>2239.02</v>
      </c>
      <c r="AM19" s="146">
        <v>3150.61</v>
      </c>
      <c r="AN19" s="142"/>
      <c r="AO19" s="142"/>
      <c r="AP19" s="142"/>
      <c r="AQ19" s="142"/>
      <c r="AR19" s="142"/>
      <c r="AS19" s="142"/>
      <c r="AT19" s="142"/>
      <c r="AU19" s="146">
        <v>3150.61</v>
      </c>
      <c r="AV19" s="142"/>
      <c r="AW19" s="142"/>
      <c r="AX19" s="142"/>
      <c r="AY19" s="142"/>
      <c r="AZ19" s="142"/>
      <c r="BA19" s="142"/>
      <c r="BB19" s="142"/>
      <c r="BC19" s="147">
        <v>0</v>
      </c>
      <c r="BD19" s="142"/>
      <c r="BE19" s="142"/>
      <c r="BF19" s="142"/>
      <c r="BG19" s="142"/>
      <c r="BH19" s="144">
        <v>45798</v>
      </c>
      <c r="BI19" s="146">
        <v>3139.75</v>
      </c>
      <c r="BJ19" s="142" t="s">
        <v>704</v>
      </c>
      <c r="BK19" s="142" t="s">
        <v>705</v>
      </c>
      <c r="BL19" s="142" t="s">
        <v>706</v>
      </c>
      <c r="BM19" s="142" t="s">
        <v>160</v>
      </c>
      <c r="BN19" s="142" t="s">
        <v>60</v>
      </c>
      <c r="BO19" s="142" t="s">
        <v>707</v>
      </c>
      <c r="BP19" s="142" t="s">
        <v>708</v>
      </c>
      <c r="BQ19" s="142" t="s">
        <v>709</v>
      </c>
      <c r="BR19" s="142" t="s">
        <v>710</v>
      </c>
    </row>
    <row r="20" spans="1:70">
      <c r="A20" s="142">
        <v>2416907</v>
      </c>
      <c r="B20" s="142"/>
      <c r="C20" s="142"/>
      <c r="D20" s="142" t="s">
        <v>159</v>
      </c>
      <c r="E20" s="142" t="s">
        <v>591</v>
      </c>
      <c r="F20" s="142" t="s">
        <v>733</v>
      </c>
      <c r="G20" s="142">
        <v>135629</v>
      </c>
      <c r="H20" s="142">
        <v>6426</v>
      </c>
      <c r="I20" s="142" t="s">
        <v>734</v>
      </c>
      <c r="J20" s="143" t="s">
        <v>190</v>
      </c>
      <c r="K20" s="142" t="s">
        <v>60</v>
      </c>
      <c r="L20" s="142" t="s">
        <v>191</v>
      </c>
      <c r="M20" s="142">
        <v>13</v>
      </c>
      <c r="N20" s="142" t="s">
        <v>714</v>
      </c>
      <c r="O20" s="142" t="s">
        <v>702</v>
      </c>
      <c r="P20" s="142"/>
      <c r="Q20" s="142"/>
      <c r="R20" s="144">
        <v>45413</v>
      </c>
      <c r="S20" s="142" t="s">
        <v>703</v>
      </c>
      <c r="T20" s="142">
        <v>2</v>
      </c>
      <c r="U20" s="142" t="s">
        <v>702</v>
      </c>
      <c r="V20" s="144">
        <v>45778.032051967602</v>
      </c>
      <c r="W20" s="145">
        <v>2</v>
      </c>
      <c r="X20" s="145">
        <v>1</v>
      </c>
      <c r="Y20" s="142"/>
      <c r="Z20" s="145">
        <v>10.029999999999999</v>
      </c>
      <c r="AA20" s="142"/>
      <c r="AB20" s="142"/>
      <c r="AC20" s="142"/>
      <c r="AD20" s="142"/>
      <c r="AE20" s="142"/>
      <c r="AF20" s="142"/>
      <c r="AG20" s="146">
        <v>2325.69</v>
      </c>
      <c r="AH20" s="142">
        <v>630.62</v>
      </c>
      <c r="AI20" s="142">
        <v>1695.07</v>
      </c>
      <c r="AJ20" s="142">
        <v>127.4</v>
      </c>
      <c r="AK20" s="146">
        <v>665.18</v>
      </c>
      <c r="AL20" s="146">
        <v>1787.91</v>
      </c>
      <c r="AM20" s="146">
        <v>2453.09</v>
      </c>
      <c r="AN20" s="142"/>
      <c r="AO20" s="142"/>
      <c r="AP20" s="142"/>
      <c r="AQ20" s="142"/>
      <c r="AR20" s="145">
        <v>0</v>
      </c>
      <c r="AS20" s="146">
        <v>0</v>
      </c>
      <c r="AT20" s="142"/>
      <c r="AU20" s="146">
        <v>2453.09</v>
      </c>
      <c r="AV20" s="146">
        <v>2453.09</v>
      </c>
      <c r="AW20" s="144">
        <v>45784</v>
      </c>
      <c r="AX20" s="144">
        <v>45785</v>
      </c>
      <c r="AY20" s="146">
        <v>665.18</v>
      </c>
      <c r="AZ20" s="146">
        <v>1787.91</v>
      </c>
      <c r="BA20" s="147">
        <v>0</v>
      </c>
      <c r="BB20" s="147">
        <v>0</v>
      </c>
      <c r="BC20" s="147">
        <v>0</v>
      </c>
      <c r="BD20" s="147">
        <v>0</v>
      </c>
      <c r="BE20" s="147">
        <v>0</v>
      </c>
      <c r="BF20" s="147">
        <v>0</v>
      </c>
      <c r="BG20" s="142"/>
      <c r="BH20" s="144">
        <v>45787</v>
      </c>
      <c r="BI20" s="146">
        <v>0</v>
      </c>
      <c r="BJ20" s="142" t="s">
        <v>735</v>
      </c>
      <c r="BK20" s="142" t="s">
        <v>705</v>
      </c>
      <c r="BL20" s="142" t="s">
        <v>706</v>
      </c>
      <c r="BM20" s="142" t="s">
        <v>160</v>
      </c>
      <c r="BN20" s="142" t="s">
        <v>60</v>
      </c>
      <c r="BO20" s="142" t="s">
        <v>707</v>
      </c>
      <c r="BP20" s="142" t="s">
        <v>708</v>
      </c>
      <c r="BQ20" s="142" t="s">
        <v>709</v>
      </c>
      <c r="BR20" s="142" t="s">
        <v>710</v>
      </c>
    </row>
    <row r="21" spans="1:70">
      <c r="A21" s="142">
        <v>2416908</v>
      </c>
      <c r="B21" s="142"/>
      <c r="C21" s="142"/>
      <c r="D21" s="142" t="s">
        <v>159</v>
      </c>
      <c r="E21" s="142" t="s">
        <v>591</v>
      </c>
      <c r="F21" s="142" t="s">
        <v>733</v>
      </c>
      <c r="G21" s="142">
        <v>135629</v>
      </c>
      <c r="H21" s="142">
        <v>6426</v>
      </c>
      <c r="I21" s="142" t="s">
        <v>734</v>
      </c>
      <c r="J21" s="143" t="s">
        <v>190</v>
      </c>
      <c r="K21" s="142" t="s">
        <v>60</v>
      </c>
      <c r="L21" s="142" t="s">
        <v>191</v>
      </c>
      <c r="M21" s="142">
        <v>14</v>
      </c>
      <c r="N21" s="142" t="s">
        <v>714</v>
      </c>
      <c r="O21" s="142" t="s">
        <v>736</v>
      </c>
      <c r="P21" s="142"/>
      <c r="Q21" s="142"/>
      <c r="R21" s="144">
        <v>45413</v>
      </c>
      <c r="S21" s="142" t="s">
        <v>703</v>
      </c>
      <c r="T21" s="142">
        <v>2</v>
      </c>
      <c r="U21" s="142" t="s">
        <v>702</v>
      </c>
      <c r="V21" s="144">
        <v>45778.032051967602</v>
      </c>
      <c r="W21" s="145">
        <v>2</v>
      </c>
      <c r="X21" s="145">
        <v>1</v>
      </c>
      <c r="Y21" s="142"/>
      <c r="Z21" s="145">
        <v>10.029999999999999</v>
      </c>
      <c r="AA21" s="142"/>
      <c r="AB21" s="142"/>
      <c r="AC21" s="142"/>
      <c r="AD21" s="142"/>
      <c r="AE21" s="142"/>
      <c r="AF21" s="142"/>
      <c r="AG21" s="146">
        <v>13150.01</v>
      </c>
      <c r="AH21" s="142">
        <v>4174.55</v>
      </c>
      <c r="AI21" s="142">
        <v>8975.4599999999991</v>
      </c>
      <c r="AJ21" s="142">
        <v>720.26</v>
      </c>
      <c r="AK21" s="146">
        <v>4403.2</v>
      </c>
      <c r="AL21" s="146">
        <v>9467.07</v>
      </c>
      <c r="AM21" s="146">
        <v>13870.27</v>
      </c>
      <c r="AN21" s="142"/>
      <c r="AO21" s="142"/>
      <c r="AP21" s="142"/>
      <c r="AQ21" s="142"/>
      <c r="AR21" s="142"/>
      <c r="AS21" s="142"/>
      <c r="AT21" s="142"/>
      <c r="AU21" s="146">
        <v>13870.27</v>
      </c>
      <c r="AV21" s="142"/>
      <c r="AW21" s="142"/>
      <c r="AX21" s="142"/>
      <c r="AY21" s="142"/>
      <c r="AZ21" s="142"/>
      <c r="BA21" s="142"/>
      <c r="BB21" s="142"/>
      <c r="BC21" s="147">
        <v>0</v>
      </c>
      <c r="BD21" s="142"/>
      <c r="BE21" s="142"/>
      <c r="BF21" s="142"/>
      <c r="BG21" s="142"/>
      <c r="BH21" s="144">
        <v>45787</v>
      </c>
      <c r="BI21" s="146">
        <v>13862.91</v>
      </c>
      <c r="BJ21" s="142" t="s">
        <v>704</v>
      </c>
      <c r="BK21" s="142" t="s">
        <v>705</v>
      </c>
      <c r="BL21" s="142" t="s">
        <v>706</v>
      </c>
      <c r="BM21" s="142" t="s">
        <v>160</v>
      </c>
      <c r="BN21" s="142" t="s">
        <v>60</v>
      </c>
      <c r="BO21" s="142" t="s">
        <v>707</v>
      </c>
      <c r="BP21" s="142" t="s">
        <v>708</v>
      </c>
      <c r="BQ21" s="142" t="s">
        <v>709</v>
      </c>
      <c r="BR21" s="142" t="s">
        <v>710</v>
      </c>
    </row>
    <row r="22" spans="1:70">
      <c r="A22" s="142">
        <v>2418282</v>
      </c>
      <c r="B22" s="142"/>
      <c r="C22" s="142"/>
      <c r="D22" s="142" t="s">
        <v>159</v>
      </c>
      <c r="E22" s="142" t="s">
        <v>601</v>
      </c>
      <c r="F22" s="142" t="s">
        <v>626</v>
      </c>
      <c r="G22" s="142">
        <v>135630</v>
      </c>
      <c r="H22" s="142">
        <v>6446</v>
      </c>
      <c r="I22" s="142" t="s">
        <v>737</v>
      </c>
      <c r="J22" s="143" t="s">
        <v>192</v>
      </c>
      <c r="K22" s="142" t="s">
        <v>60</v>
      </c>
      <c r="L22" s="142" t="s">
        <v>193</v>
      </c>
      <c r="M22" s="142">
        <v>10</v>
      </c>
      <c r="N22" s="142"/>
      <c r="O22" s="142" t="s">
        <v>702</v>
      </c>
      <c r="P22" s="142"/>
      <c r="Q22" s="142"/>
      <c r="R22" s="144">
        <v>45505</v>
      </c>
      <c r="S22" s="142" t="s">
        <v>703</v>
      </c>
      <c r="T22" s="142">
        <v>2</v>
      </c>
      <c r="U22" s="142" t="s">
        <v>702</v>
      </c>
      <c r="V22" s="144">
        <v>45778.032063541701</v>
      </c>
      <c r="W22" s="145">
        <v>2</v>
      </c>
      <c r="X22" s="145">
        <v>1</v>
      </c>
      <c r="Y22" s="142"/>
      <c r="Z22" s="145">
        <v>0</v>
      </c>
      <c r="AA22" s="142"/>
      <c r="AB22" s="142"/>
      <c r="AC22" s="142"/>
      <c r="AD22" s="142"/>
      <c r="AE22" s="142"/>
      <c r="AF22" s="142"/>
      <c r="AG22" s="146">
        <v>9495.35</v>
      </c>
      <c r="AH22" s="142">
        <v>9495.35</v>
      </c>
      <c r="AI22" s="142">
        <v>0</v>
      </c>
      <c r="AJ22" s="142">
        <v>415.67</v>
      </c>
      <c r="AK22" s="146">
        <v>9911.02</v>
      </c>
      <c r="AL22" s="146">
        <v>0</v>
      </c>
      <c r="AM22" s="146">
        <v>9911.02</v>
      </c>
      <c r="AN22" s="142"/>
      <c r="AO22" s="142"/>
      <c r="AP22" s="142"/>
      <c r="AQ22" s="142"/>
      <c r="AR22" s="142"/>
      <c r="AS22" s="142"/>
      <c r="AT22" s="142"/>
      <c r="AU22" s="146">
        <v>9911.02</v>
      </c>
      <c r="AV22" s="142"/>
      <c r="AW22" s="142"/>
      <c r="AX22" s="142"/>
      <c r="AY22" s="142"/>
      <c r="AZ22" s="142"/>
      <c r="BA22" s="142"/>
      <c r="BB22" s="142"/>
      <c r="BC22" s="147">
        <v>0</v>
      </c>
      <c r="BD22" s="142"/>
      <c r="BE22" s="142"/>
      <c r="BF22" s="142"/>
      <c r="BG22" s="142"/>
      <c r="BH22" s="144">
        <v>45787</v>
      </c>
      <c r="BI22" s="146">
        <v>9911.02</v>
      </c>
      <c r="BJ22" s="142" t="s">
        <v>704</v>
      </c>
      <c r="BK22" s="142" t="s">
        <v>705</v>
      </c>
      <c r="BL22" s="142" t="s">
        <v>706</v>
      </c>
      <c r="BM22" s="142" t="s">
        <v>160</v>
      </c>
      <c r="BN22" s="142" t="s">
        <v>60</v>
      </c>
      <c r="BO22" s="142" t="s">
        <v>707</v>
      </c>
      <c r="BP22" s="142" t="s">
        <v>708</v>
      </c>
      <c r="BQ22" s="142" t="s">
        <v>709</v>
      </c>
      <c r="BR22" s="142" t="s">
        <v>710</v>
      </c>
    </row>
    <row r="23" spans="1:70">
      <c r="A23" s="142">
        <v>2415436</v>
      </c>
      <c r="B23" s="142"/>
      <c r="C23" s="142"/>
      <c r="D23" s="142" t="s">
        <v>159</v>
      </c>
      <c r="E23" s="142" t="s">
        <v>595</v>
      </c>
      <c r="F23" s="142" t="s">
        <v>624</v>
      </c>
      <c r="G23" s="142">
        <v>135631</v>
      </c>
      <c r="H23" s="142">
        <v>6403</v>
      </c>
      <c r="I23" s="142" t="s">
        <v>738</v>
      </c>
      <c r="J23" s="143" t="s">
        <v>194</v>
      </c>
      <c r="K23" s="142" t="s">
        <v>60</v>
      </c>
      <c r="L23" s="142" t="s">
        <v>195</v>
      </c>
      <c r="M23" s="142">
        <v>16</v>
      </c>
      <c r="N23" s="142" t="s">
        <v>714</v>
      </c>
      <c r="O23" s="142" t="s">
        <v>702</v>
      </c>
      <c r="P23" s="142"/>
      <c r="Q23" s="142"/>
      <c r="R23" s="144">
        <v>45352</v>
      </c>
      <c r="S23" s="142" t="s">
        <v>703</v>
      </c>
      <c r="T23" s="142">
        <v>2</v>
      </c>
      <c r="U23" s="142" t="s">
        <v>702</v>
      </c>
      <c r="V23" s="144">
        <v>45778.032065706</v>
      </c>
      <c r="W23" s="145">
        <v>2</v>
      </c>
      <c r="X23" s="145">
        <v>1</v>
      </c>
      <c r="Y23" s="142"/>
      <c r="Z23" s="145">
        <v>10.029999999999999</v>
      </c>
      <c r="AA23" s="142"/>
      <c r="AB23" s="142"/>
      <c r="AC23" s="142"/>
      <c r="AD23" s="142"/>
      <c r="AE23" s="142"/>
      <c r="AF23" s="142"/>
      <c r="AG23" s="146">
        <v>2957.69</v>
      </c>
      <c r="AH23" s="142">
        <v>855.77</v>
      </c>
      <c r="AI23" s="142">
        <v>2101.92</v>
      </c>
      <c r="AJ23" s="142">
        <v>192.92</v>
      </c>
      <c r="AK23" s="146">
        <v>911.59</v>
      </c>
      <c r="AL23" s="146">
        <v>2239.02</v>
      </c>
      <c r="AM23" s="146">
        <v>3150.61</v>
      </c>
      <c r="AN23" s="142"/>
      <c r="AO23" s="142"/>
      <c r="AP23" s="142"/>
      <c r="AQ23" s="142"/>
      <c r="AR23" s="142"/>
      <c r="AS23" s="142"/>
      <c r="AT23" s="142"/>
      <c r="AU23" s="146">
        <v>3150.61</v>
      </c>
      <c r="AV23" s="142"/>
      <c r="AW23" s="142"/>
      <c r="AX23" s="142"/>
      <c r="AY23" s="142"/>
      <c r="AZ23" s="142"/>
      <c r="BA23" s="142"/>
      <c r="BB23" s="142"/>
      <c r="BC23" s="147">
        <v>0</v>
      </c>
      <c r="BD23" s="142"/>
      <c r="BE23" s="142"/>
      <c r="BF23" s="142"/>
      <c r="BG23" s="142"/>
      <c r="BH23" s="144">
        <v>45787</v>
      </c>
      <c r="BI23" s="146">
        <v>3148.94</v>
      </c>
      <c r="BJ23" s="142" t="s">
        <v>704</v>
      </c>
      <c r="BK23" s="142" t="s">
        <v>705</v>
      </c>
      <c r="BL23" s="142" t="s">
        <v>706</v>
      </c>
      <c r="BM23" s="142" t="s">
        <v>160</v>
      </c>
      <c r="BN23" s="142" t="s">
        <v>60</v>
      </c>
      <c r="BO23" s="142" t="s">
        <v>707</v>
      </c>
      <c r="BP23" s="142" t="s">
        <v>708</v>
      </c>
      <c r="BQ23" s="142" t="s">
        <v>709</v>
      </c>
      <c r="BR23" s="142" t="s">
        <v>710</v>
      </c>
    </row>
    <row r="24" spans="1:70">
      <c r="A24" s="142">
        <v>2468181</v>
      </c>
      <c r="B24" s="142"/>
      <c r="C24" s="142"/>
      <c r="D24" s="142" t="s">
        <v>159</v>
      </c>
      <c r="E24" s="142" t="s">
        <v>597</v>
      </c>
      <c r="F24" s="142" t="s">
        <v>647</v>
      </c>
      <c r="G24" s="142">
        <v>135921</v>
      </c>
      <c r="H24" s="142">
        <v>6492</v>
      </c>
      <c r="I24" s="142" t="s">
        <v>739</v>
      </c>
      <c r="J24" s="143" t="s">
        <v>306</v>
      </c>
      <c r="K24" s="142" t="s">
        <v>60</v>
      </c>
      <c r="L24" s="142" t="s">
        <v>307</v>
      </c>
      <c r="M24" s="142">
        <v>5</v>
      </c>
      <c r="N24" s="142"/>
      <c r="O24" s="142" t="s">
        <v>702</v>
      </c>
      <c r="P24" s="142"/>
      <c r="Q24" s="142"/>
      <c r="R24" s="144">
        <v>45658</v>
      </c>
      <c r="S24" s="142" t="s">
        <v>703</v>
      </c>
      <c r="T24" s="142">
        <v>2</v>
      </c>
      <c r="U24" s="142" t="s">
        <v>702</v>
      </c>
      <c r="V24" s="144">
        <v>45778.033566585596</v>
      </c>
      <c r="W24" s="145">
        <v>2</v>
      </c>
      <c r="X24" s="145">
        <v>1</v>
      </c>
      <c r="Y24" s="142"/>
      <c r="Z24" s="145">
        <v>0</v>
      </c>
      <c r="AA24" s="142"/>
      <c r="AB24" s="142"/>
      <c r="AC24" s="142"/>
      <c r="AD24" s="142"/>
      <c r="AE24" s="142"/>
      <c r="AF24" s="142"/>
      <c r="AG24" s="146">
        <v>8015</v>
      </c>
      <c r="AH24" s="142">
        <v>8015</v>
      </c>
      <c r="AI24" s="142">
        <v>0</v>
      </c>
      <c r="AJ24" s="142">
        <v>206.07</v>
      </c>
      <c r="AK24" s="146">
        <v>8221.07</v>
      </c>
      <c r="AL24" s="146">
        <v>0</v>
      </c>
      <c r="AM24" s="146">
        <v>8221.07</v>
      </c>
      <c r="AN24" s="142"/>
      <c r="AO24" s="142"/>
      <c r="AP24" s="142"/>
      <c r="AQ24" s="142"/>
      <c r="AR24" s="142"/>
      <c r="AS24" s="142"/>
      <c r="AT24" s="142"/>
      <c r="AU24" s="146">
        <v>8221.07</v>
      </c>
      <c r="AV24" s="142"/>
      <c r="AW24" s="142"/>
      <c r="AX24" s="142"/>
      <c r="AY24" s="142"/>
      <c r="AZ24" s="142"/>
      <c r="BA24" s="142"/>
      <c r="BB24" s="142"/>
      <c r="BC24" s="147">
        <v>0</v>
      </c>
      <c r="BD24" s="142"/>
      <c r="BE24" s="142"/>
      <c r="BF24" s="142"/>
      <c r="BG24" s="142"/>
      <c r="BH24" s="144">
        <v>45798</v>
      </c>
      <c r="BI24" s="146">
        <v>8221.07</v>
      </c>
      <c r="BJ24" s="142" t="s">
        <v>704</v>
      </c>
      <c r="BK24" s="142" t="s">
        <v>705</v>
      </c>
      <c r="BL24" s="142" t="s">
        <v>706</v>
      </c>
      <c r="BM24" s="142" t="s">
        <v>160</v>
      </c>
      <c r="BN24" s="142" t="s">
        <v>60</v>
      </c>
      <c r="BO24" s="142" t="s">
        <v>707</v>
      </c>
      <c r="BP24" s="142" t="s">
        <v>708</v>
      </c>
      <c r="BQ24" s="142" t="s">
        <v>709</v>
      </c>
      <c r="BR24" s="142" t="s">
        <v>710</v>
      </c>
    </row>
    <row r="25" spans="1:70">
      <c r="A25" s="142">
        <v>2412880</v>
      </c>
      <c r="B25" s="142"/>
      <c r="C25" s="142"/>
      <c r="D25" s="142" t="s">
        <v>159</v>
      </c>
      <c r="E25" s="142" t="s">
        <v>598</v>
      </c>
      <c r="F25" s="142" t="s">
        <v>624</v>
      </c>
      <c r="G25" s="142">
        <v>135632</v>
      </c>
      <c r="H25" s="142">
        <v>6377</v>
      </c>
      <c r="I25" s="142" t="s">
        <v>740</v>
      </c>
      <c r="J25" s="143" t="s">
        <v>196</v>
      </c>
      <c r="K25" s="142" t="s">
        <v>60</v>
      </c>
      <c r="L25" s="142" t="s">
        <v>197</v>
      </c>
      <c r="M25" s="142">
        <v>15</v>
      </c>
      <c r="N25" s="142" t="s">
        <v>714</v>
      </c>
      <c r="O25" s="142" t="s">
        <v>702</v>
      </c>
      <c r="P25" s="142"/>
      <c r="Q25" s="142"/>
      <c r="R25" s="144">
        <v>45352</v>
      </c>
      <c r="S25" s="142" t="s">
        <v>703</v>
      </c>
      <c r="T25" s="142">
        <v>2</v>
      </c>
      <c r="U25" s="142" t="s">
        <v>702</v>
      </c>
      <c r="V25" s="144">
        <v>45778.032075115698</v>
      </c>
      <c r="W25" s="145">
        <v>2</v>
      </c>
      <c r="X25" s="145">
        <v>1</v>
      </c>
      <c r="Y25" s="142"/>
      <c r="Z25" s="145">
        <v>10.029999999999999</v>
      </c>
      <c r="AA25" s="142"/>
      <c r="AB25" s="142"/>
      <c r="AC25" s="142"/>
      <c r="AD25" s="142"/>
      <c r="AE25" s="142"/>
      <c r="AF25" s="142"/>
      <c r="AG25" s="146">
        <v>2957.69</v>
      </c>
      <c r="AH25" s="142">
        <v>855.77</v>
      </c>
      <c r="AI25" s="142">
        <v>2101.92</v>
      </c>
      <c r="AJ25" s="142">
        <v>192.92</v>
      </c>
      <c r="AK25" s="146">
        <v>911.59</v>
      </c>
      <c r="AL25" s="146">
        <v>2239.02</v>
      </c>
      <c r="AM25" s="146">
        <v>3150.61</v>
      </c>
      <c r="AN25" s="142"/>
      <c r="AO25" s="142"/>
      <c r="AP25" s="142"/>
      <c r="AQ25" s="142"/>
      <c r="AR25" s="142"/>
      <c r="AS25" s="142"/>
      <c r="AT25" s="142"/>
      <c r="AU25" s="146">
        <v>3150.61</v>
      </c>
      <c r="AV25" s="142"/>
      <c r="AW25" s="142"/>
      <c r="AX25" s="142"/>
      <c r="AY25" s="142"/>
      <c r="AZ25" s="142"/>
      <c r="BA25" s="142"/>
      <c r="BB25" s="142"/>
      <c r="BC25" s="147">
        <v>0</v>
      </c>
      <c r="BD25" s="142"/>
      <c r="BE25" s="142"/>
      <c r="BF25" s="142"/>
      <c r="BG25" s="142"/>
      <c r="BH25" s="144">
        <v>45798</v>
      </c>
      <c r="BI25" s="146">
        <v>3139.75</v>
      </c>
      <c r="BJ25" s="142" t="s">
        <v>704</v>
      </c>
      <c r="BK25" s="142" t="s">
        <v>705</v>
      </c>
      <c r="BL25" s="142" t="s">
        <v>706</v>
      </c>
      <c r="BM25" s="142" t="s">
        <v>160</v>
      </c>
      <c r="BN25" s="142" t="s">
        <v>60</v>
      </c>
      <c r="BO25" s="142" t="s">
        <v>707</v>
      </c>
      <c r="BP25" s="142" t="s">
        <v>708</v>
      </c>
      <c r="BQ25" s="142" t="s">
        <v>709</v>
      </c>
      <c r="BR25" s="142" t="s">
        <v>710</v>
      </c>
    </row>
    <row r="26" spans="1:70">
      <c r="A26" s="142">
        <v>2412340</v>
      </c>
      <c r="B26" s="142"/>
      <c r="C26" s="142"/>
      <c r="D26" s="142" t="s">
        <v>159</v>
      </c>
      <c r="E26" s="142" t="s">
        <v>578</v>
      </c>
      <c r="F26" s="142" t="s">
        <v>627</v>
      </c>
      <c r="G26" s="142">
        <v>135633</v>
      </c>
      <c r="H26" s="142">
        <v>6370</v>
      </c>
      <c r="I26" s="142" t="s">
        <v>741</v>
      </c>
      <c r="J26" s="143" t="s">
        <v>198</v>
      </c>
      <c r="K26" s="142" t="s">
        <v>60</v>
      </c>
      <c r="L26" s="142" t="s">
        <v>199</v>
      </c>
      <c r="M26" s="142">
        <v>15</v>
      </c>
      <c r="N26" s="142"/>
      <c r="O26" s="142" t="s">
        <v>702</v>
      </c>
      <c r="P26" s="142"/>
      <c r="Q26" s="142"/>
      <c r="R26" s="144">
        <v>45352</v>
      </c>
      <c r="S26" s="142" t="s">
        <v>742</v>
      </c>
      <c r="T26" s="142">
        <v>2</v>
      </c>
      <c r="U26" s="142" t="s">
        <v>702</v>
      </c>
      <c r="V26" s="144">
        <v>45778.032084687497</v>
      </c>
      <c r="W26" s="145">
        <v>2</v>
      </c>
      <c r="X26" s="145">
        <v>1</v>
      </c>
      <c r="Y26" s="142"/>
      <c r="Z26" s="145">
        <v>0</v>
      </c>
      <c r="AA26" s="142"/>
      <c r="AB26" s="142"/>
      <c r="AC26" s="142"/>
      <c r="AD26" s="142"/>
      <c r="AE26" s="142"/>
      <c r="AF26" s="142"/>
      <c r="AG26" s="146">
        <v>6500</v>
      </c>
      <c r="AH26" s="142">
        <v>6500</v>
      </c>
      <c r="AI26" s="142">
        <v>0</v>
      </c>
      <c r="AJ26" s="142">
        <v>0</v>
      </c>
      <c r="AK26" s="146">
        <v>6500</v>
      </c>
      <c r="AL26" s="146">
        <v>0</v>
      </c>
      <c r="AM26" s="146">
        <v>6500</v>
      </c>
      <c r="AN26" s="142"/>
      <c r="AO26" s="142"/>
      <c r="AP26" s="142"/>
      <c r="AQ26" s="142"/>
      <c r="AR26" s="142"/>
      <c r="AS26" s="142"/>
      <c r="AT26" s="142"/>
      <c r="AU26" s="146">
        <v>6500</v>
      </c>
      <c r="AV26" s="142"/>
      <c r="AW26" s="142"/>
      <c r="AX26" s="142"/>
      <c r="AY26" s="142"/>
      <c r="AZ26" s="142"/>
      <c r="BA26" s="142"/>
      <c r="BB26" s="142"/>
      <c r="BC26" s="147">
        <v>0</v>
      </c>
      <c r="BD26" s="142"/>
      <c r="BE26" s="142"/>
      <c r="BF26" s="142"/>
      <c r="BG26" s="142"/>
      <c r="BH26" s="144">
        <v>45787</v>
      </c>
      <c r="BI26" s="146">
        <v>6500</v>
      </c>
      <c r="BJ26" s="142" t="s">
        <v>704</v>
      </c>
      <c r="BK26" s="142" t="s">
        <v>705</v>
      </c>
      <c r="BL26" s="142" t="s">
        <v>706</v>
      </c>
      <c r="BM26" s="142" t="s">
        <v>160</v>
      </c>
      <c r="BN26" s="142" t="s">
        <v>60</v>
      </c>
      <c r="BO26" s="142" t="s">
        <v>707</v>
      </c>
      <c r="BP26" s="142" t="s">
        <v>708</v>
      </c>
      <c r="BQ26" s="142" t="s">
        <v>709</v>
      </c>
      <c r="BR26" s="142" t="s">
        <v>710</v>
      </c>
    </row>
    <row r="27" spans="1:70">
      <c r="A27" s="142">
        <v>2417087</v>
      </c>
      <c r="B27" s="142"/>
      <c r="C27" s="142"/>
      <c r="D27" s="142" t="s">
        <v>159</v>
      </c>
      <c r="E27" s="142" t="s">
        <v>602</v>
      </c>
      <c r="F27" s="142" t="s">
        <v>640</v>
      </c>
      <c r="G27" s="142">
        <v>135634</v>
      </c>
      <c r="H27" s="142">
        <v>6427</v>
      </c>
      <c r="I27" s="142" t="s">
        <v>743</v>
      </c>
      <c r="J27" s="143" t="s">
        <v>200</v>
      </c>
      <c r="K27" s="142" t="s">
        <v>60</v>
      </c>
      <c r="L27" s="142" t="s">
        <v>201</v>
      </c>
      <c r="M27" s="142">
        <v>15</v>
      </c>
      <c r="N27" s="142" t="s">
        <v>714</v>
      </c>
      <c r="O27" s="142" t="s">
        <v>702</v>
      </c>
      <c r="P27" s="142"/>
      <c r="Q27" s="142"/>
      <c r="R27" s="144">
        <v>45383</v>
      </c>
      <c r="S27" s="142" t="s">
        <v>703</v>
      </c>
      <c r="T27" s="142">
        <v>2</v>
      </c>
      <c r="U27" s="142" t="s">
        <v>702</v>
      </c>
      <c r="V27" s="144">
        <v>45778.032085763902</v>
      </c>
      <c r="W27" s="145">
        <v>2</v>
      </c>
      <c r="X27" s="145">
        <v>1</v>
      </c>
      <c r="Y27" s="142"/>
      <c r="Z27" s="145">
        <v>10.029999999999999</v>
      </c>
      <c r="AA27" s="142"/>
      <c r="AB27" s="142"/>
      <c r="AC27" s="142"/>
      <c r="AD27" s="142"/>
      <c r="AE27" s="142"/>
      <c r="AF27" s="142"/>
      <c r="AG27" s="146">
        <v>2410.27</v>
      </c>
      <c r="AH27" s="142">
        <v>691.6</v>
      </c>
      <c r="AI27" s="142">
        <v>1718.67</v>
      </c>
      <c r="AJ27" s="142">
        <v>136.08000000000001</v>
      </c>
      <c r="AK27" s="146">
        <v>730.65</v>
      </c>
      <c r="AL27" s="146">
        <v>1815.7</v>
      </c>
      <c r="AM27" s="146">
        <v>2546.35</v>
      </c>
      <c r="AN27" s="142"/>
      <c r="AO27" s="142"/>
      <c r="AP27" s="142"/>
      <c r="AQ27" s="142"/>
      <c r="AR27" s="142"/>
      <c r="AS27" s="142"/>
      <c r="AT27" s="142"/>
      <c r="AU27" s="146">
        <v>2546.35</v>
      </c>
      <c r="AV27" s="142"/>
      <c r="AW27" s="142"/>
      <c r="AX27" s="142"/>
      <c r="AY27" s="142"/>
      <c r="AZ27" s="142"/>
      <c r="BA27" s="142"/>
      <c r="BB27" s="142"/>
      <c r="BC27" s="147">
        <v>0</v>
      </c>
      <c r="BD27" s="142"/>
      <c r="BE27" s="142"/>
      <c r="BF27" s="142"/>
      <c r="BG27" s="142"/>
      <c r="BH27" s="144">
        <v>45798</v>
      </c>
      <c r="BI27" s="146">
        <v>2537.58</v>
      </c>
      <c r="BJ27" s="142" t="s">
        <v>704</v>
      </c>
      <c r="BK27" s="142" t="s">
        <v>705</v>
      </c>
      <c r="BL27" s="142" t="s">
        <v>706</v>
      </c>
      <c r="BM27" s="142" t="s">
        <v>160</v>
      </c>
      <c r="BN27" s="142" t="s">
        <v>60</v>
      </c>
      <c r="BO27" s="142" t="s">
        <v>707</v>
      </c>
      <c r="BP27" s="142" t="s">
        <v>708</v>
      </c>
      <c r="BQ27" s="142" t="s">
        <v>709</v>
      </c>
      <c r="BR27" s="142" t="s">
        <v>710</v>
      </c>
    </row>
    <row r="28" spans="1:70">
      <c r="A28" s="142">
        <v>2417531</v>
      </c>
      <c r="B28" s="142"/>
      <c r="C28" s="142"/>
      <c r="D28" s="142" t="s">
        <v>159</v>
      </c>
      <c r="E28" s="142" t="s">
        <v>591</v>
      </c>
      <c r="F28" s="142" t="s">
        <v>744</v>
      </c>
      <c r="G28" s="142">
        <v>135636</v>
      </c>
      <c r="H28" s="142">
        <v>6437</v>
      </c>
      <c r="I28" s="142" t="s">
        <v>745</v>
      </c>
      <c r="J28" s="143" t="s">
        <v>204</v>
      </c>
      <c r="K28" s="142" t="s">
        <v>60</v>
      </c>
      <c r="L28" s="142" t="s">
        <v>205</v>
      </c>
      <c r="M28" s="142">
        <v>12</v>
      </c>
      <c r="N28" s="142" t="s">
        <v>714</v>
      </c>
      <c r="O28" s="142" t="s">
        <v>702</v>
      </c>
      <c r="P28" s="142"/>
      <c r="Q28" s="142"/>
      <c r="R28" s="144">
        <v>45444</v>
      </c>
      <c r="S28" s="142" t="s">
        <v>703</v>
      </c>
      <c r="T28" s="142">
        <v>2</v>
      </c>
      <c r="U28" s="142" t="s">
        <v>702</v>
      </c>
      <c r="V28" s="144">
        <v>45778.032097534699</v>
      </c>
      <c r="W28" s="145">
        <v>2</v>
      </c>
      <c r="X28" s="145">
        <v>1</v>
      </c>
      <c r="Y28" s="142"/>
      <c r="Z28" s="145">
        <v>10.029999999999999</v>
      </c>
      <c r="AA28" s="142"/>
      <c r="AB28" s="142"/>
      <c r="AC28" s="142"/>
      <c r="AD28" s="142"/>
      <c r="AE28" s="142"/>
      <c r="AF28" s="142"/>
      <c r="AG28" s="146">
        <v>3305.65</v>
      </c>
      <c r="AH28" s="142">
        <v>932.82</v>
      </c>
      <c r="AI28" s="142">
        <v>2372.83</v>
      </c>
      <c r="AJ28" s="142">
        <v>167.86</v>
      </c>
      <c r="AK28" s="146">
        <v>980.19</v>
      </c>
      <c r="AL28" s="146">
        <v>2493.3200000000002</v>
      </c>
      <c r="AM28" s="146">
        <v>3473.51</v>
      </c>
      <c r="AN28" s="142"/>
      <c r="AO28" s="142"/>
      <c r="AP28" s="142"/>
      <c r="AQ28" s="142"/>
      <c r="AR28" s="142"/>
      <c r="AS28" s="142"/>
      <c r="AT28" s="142"/>
      <c r="AU28" s="146">
        <v>3473.51</v>
      </c>
      <c r="AV28" s="142"/>
      <c r="AW28" s="142"/>
      <c r="AX28" s="142"/>
      <c r="AY28" s="142"/>
      <c r="AZ28" s="142"/>
      <c r="BA28" s="142"/>
      <c r="BB28" s="142"/>
      <c r="BC28" s="147">
        <v>0</v>
      </c>
      <c r="BD28" s="142"/>
      <c r="BE28" s="142"/>
      <c r="BF28" s="142"/>
      <c r="BG28" s="142"/>
      <c r="BH28" s="144">
        <v>45787</v>
      </c>
      <c r="BI28" s="146">
        <v>3471.67</v>
      </c>
      <c r="BJ28" s="142" t="s">
        <v>704</v>
      </c>
      <c r="BK28" s="142" t="s">
        <v>705</v>
      </c>
      <c r="BL28" s="142" t="s">
        <v>706</v>
      </c>
      <c r="BM28" s="142" t="s">
        <v>160</v>
      </c>
      <c r="BN28" s="142" t="s">
        <v>60</v>
      </c>
      <c r="BO28" s="142" t="s">
        <v>707</v>
      </c>
      <c r="BP28" s="142" t="s">
        <v>708</v>
      </c>
      <c r="BQ28" s="142" t="s">
        <v>709</v>
      </c>
      <c r="BR28" s="142" t="s">
        <v>710</v>
      </c>
    </row>
    <row r="29" spans="1:70">
      <c r="A29" s="142">
        <v>2418981</v>
      </c>
      <c r="B29" s="142"/>
      <c r="C29" s="142"/>
      <c r="D29" s="142" t="s">
        <v>159</v>
      </c>
      <c r="E29" s="142" t="s">
        <v>597</v>
      </c>
      <c r="F29" s="142" t="s">
        <v>711</v>
      </c>
      <c r="G29" s="142">
        <v>135637</v>
      </c>
      <c r="H29" s="142">
        <v>6454</v>
      </c>
      <c r="I29" s="142" t="s">
        <v>746</v>
      </c>
      <c r="J29" s="143" t="s">
        <v>206</v>
      </c>
      <c r="K29" s="142" t="s">
        <v>60</v>
      </c>
      <c r="L29" s="142" t="s">
        <v>207</v>
      </c>
      <c r="M29" s="142">
        <v>8</v>
      </c>
      <c r="N29" s="142"/>
      <c r="O29" s="142" t="s">
        <v>702</v>
      </c>
      <c r="P29" s="142"/>
      <c r="Q29" s="142"/>
      <c r="R29" s="144">
        <v>45566</v>
      </c>
      <c r="S29" s="142" t="s">
        <v>742</v>
      </c>
      <c r="T29" s="142">
        <v>2</v>
      </c>
      <c r="U29" s="142" t="s">
        <v>702</v>
      </c>
      <c r="V29" s="144">
        <v>45778.032106562503</v>
      </c>
      <c r="W29" s="145">
        <v>2</v>
      </c>
      <c r="X29" s="145">
        <v>1</v>
      </c>
      <c r="Y29" s="142"/>
      <c r="Z29" s="145">
        <v>0</v>
      </c>
      <c r="AA29" s="142"/>
      <c r="AB29" s="142"/>
      <c r="AC29" s="142"/>
      <c r="AD29" s="142"/>
      <c r="AE29" s="142"/>
      <c r="AF29" s="142"/>
      <c r="AG29" s="146">
        <v>10083.33</v>
      </c>
      <c r="AH29" s="142">
        <v>10083.33</v>
      </c>
      <c r="AI29" s="142">
        <v>0</v>
      </c>
      <c r="AJ29" s="142">
        <v>0</v>
      </c>
      <c r="AK29" s="146">
        <v>10083.33</v>
      </c>
      <c r="AL29" s="146">
        <v>0</v>
      </c>
      <c r="AM29" s="146">
        <v>10083.33</v>
      </c>
      <c r="AN29" s="142"/>
      <c r="AO29" s="142"/>
      <c r="AP29" s="142"/>
      <c r="AQ29" s="142"/>
      <c r="AR29" s="142"/>
      <c r="AS29" s="142"/>
      <c r="AT29" s="142"/>
      <c r="AU29" s="146">
        <v>10083.33</v>
      </c>
      <c r="AV29" s="142"/>
      <c r="AW29" s="142"/>
      <c r="AX29" s="142"/>
      <c r="AY29" s="142"/>
      <c r="AZ29" s="142"/>
      <c r="BA29" s="142"/>
      <c r="BB29" s="142"/>
      <c r="BC29" s="147">
        <v>0</v>
      </c>
      <c r="BD29" s="142"/>
      <c r="BE29" s="142"/>
      <c r="BF29" s="142"/>
      <c r="BG29" s="142"/>
      <c r="BH29" s="144">
        <v>45798</v>
      </c>
      <c r="BI29" s="146">
        <v>10083.33</v>
      </c>
      <c r="BJ29" s="142" t="s">
        <v>704</v>
      </c>
      <c r="BK29" s="142" t="s">
        <v>705</v>
      </c>
      <c r="BL29" s="142" t="s">
        <v>706</v>
      </c>
      <c r="BM29" s="142" t="s">
        <v>160</v>
      </c>
      <c r="BN29" s="142" t="s">
        <v>60</v>
      </c>
      <c r="BO29" s="142" t="s">
        <v>707</v>
      </c>
      <c r="BP29" s="142" t="s">
        <v>708</v>
      </c>
      <c r="BQ29" s="142" t="s">
        <v>709</v>
      </c>
      <c r="BR29" s="142" t="s">
        <v>710</v>
      </c>
    </row>
    <row r="30" spans="1:70">
      <c r="A30" s="142">
        <v>2468217</v>
      </c>
      <c r="B30" s="142"/>
      <c r="C30" s="142"/>
      <c r="D30" s="142" t="s">
        <v>159</v>
      </c>
      <c r="E30" s="142" t="s">
        <v>603</v>
      </c>
      <c r="F30" s="142" t="s">
        <v>646</v>
      </c>
      <c r="G30" s="142">
        <v>135922</v>
      </c>
      <c r="H30" s="142">
        <v>6494</v>
      </c>
      <c r="I30" s="142" t="s">
        <v>747</v>
      </c>
      <c r="J30" s="143" t="s">
        <v>82</v>
      </c>
      <c r="K30" s="142" t="s">
        <v>60</v>
      </c>
      <c r="L30" s="142" t="s">
        <v>308</v>
      </c>
      <c r="M30" s="142">
        <v>4</v>
      </c>
      <c r="N30" s="142" t="s">
        <v>714</v>
      </c>
      <c r="O30" s="142" t="s">
        <v>723</v>
      </c>
      <c r="P30" s="142"/>
      <c r="Q30" s="142"/>
      <c r="R30" s="144">
        <v>45689</v>
      </c>
      <c r="S30" s="142" t="s">
        <v>703</v>
      </c>
      <c r="T30" s="142">
        <v>2</v>
      </c>
      <c r="U30" s="142" t="s">
        <v>702</v>
      </c>
      <c r="V30" s="144">
        <v>45778.033569097199</v>
      </c>
      <c r="W30" s="145">
        <v>2</v>
      </c>
      <c r="X30" s="145">
        <v>1</v>
      </c>
      <c r="Y30" s="142"/>
      <c r="Z30" s="145">
        <v>10.033899999999999</v>
      </c>
      <c r="AA30" s="142"/>
      <c r="AB30" s="142"/>
      <c r="AC30" s="142"/>
      <c r="AD30" s="142"/>
      <c r="AE30" s="142"/>
      <c r="AF30" s="142"/>
      <c r="AG30" s="146">
        <v>4438.82</v>
      </c>
      <c r="AH30" s="142">
        <v>4403.59</v>
      </c>
      <c r="AI30" s="142">
        <v>35.229999999999997</v>
      </c>
      <c r="AJ30" s="142">
        <v>90.57</v>
      </c>
      <c r="AK30" s="146">
        <v>4493.4399999999996</v>
      </c>
      <c r="AL30" s="146">
        <v>35.950000000000003</v>
      </c>
      <c r="AM30" s="146">
        <v>4529.3900000000003</v>
      </c>
      <c r="AN30" s="142"/>
      <c r="AO30" s="142"/>
      <c r="AP30" s="142"/>
      <c r="AQ30" s="142"/>
      <c r="AR30" s="142"/>
      <c r="AS30" s="142"/>
      <c r="AT30" s="142"/>
      <c r="AU30" s="146">
        <v>4529.3900000000003</v>
      </c>
      <c r="AV30" s="142"/>
      <c r="AW30" s="142"/>
      <c r="AX30" s="142"/>
      <c r="AY30" s="142"/>
      <c r="AZ30" s="142"/>
      <c r="BA30" s="142"/>
      <c r="BB30" s="142"/>
      <c r="BC30" s="147">
        <v>0</v>
      </c>
      <c r="BD30" s="142"/>
      <c r="BE30" s="142"/>
      <c r="BF30" s="142"/>
      <c r="BG30" s="142"/>
      <c r="BH30" s="144">
        <v>45798</v>
      </c>
      <c r="BI30" s="146">
        <v>4513.78</v>
      </c>
      <c r="BJ30" s="142" t="s">
        <v>704</v>
      </c>
      <c r="BK30" s="142" t="s">
        <v>705</v>
      </c>
      <c r="BL30" s="142" t="s">
        <v>706</v>
      </c>
      <c r="BM30" s="142" t="s">
        <v>160</v>
      </c>
      <c r="BN30" s="142" t="s">
        <v>60</v>
      </c>
      <c r="BO30" s="142" t="s">
        <v>707</v>
      </c>
      <c r="BP30" s="142" t="s">
        <v>708</v>
      </c>
      <c r="BQ30" s="142" t="s">
        <v>709</v>
      </c>
      <c r="BR30" s="142" t="s">
        <v>710</v>
      </c>
    </row>
    <row r="31" spans="1:70">
      <c r="A31" s="142">
        <v>2411591</v>
      </c>
      <c r="B31" s="142"/>
      <c r="C31" s="142"/>
      <c r="D31" s="142" t="s">
        <v>159</v>
      </c>
      <c r="E31" s="142" t="s">
        <v>597</v>
      </c>
      <c r="F31" s="142" t="s">
        <v>720</v>
      </c>
      <c r="G31" s="142">
        <v>135638</v>
      </c>
      <c r="H31" s="142">
        <v>6354</v>
      </c>
      <c r="I31" s="142" t="s">
        <v>748</v>
      </c>
      <c r="J31" s="143" t="s">
        <v>208</v>
      </c>
      <c r="K31" s="142" t="s">
        <v>60</v>
      </c>
      <c r="L31" s="142" t="s">
        <v>209</v>
      </c>
      <c r="M31" s="142">
        <v>15</v>
      </c>
      <c r="N31" s="142"/>
      <c r="O31" s="142" t="s">
        <v>702</v>
      </c>
      <c r="P31" s="142"/>
      <c r="Q31" s="142"/>
      <c r="R31" s="144">
        <v>45352</v>
      </c>
      <c r="S31" s="142" t="s">
        <v>703</v>
      </c>
      <c r="T31" s="142">
        <v>2</v>
      </c>
      <c r="U31" s="142" t="s">
        <v>702</v>
      </c>
      <c r="V31" s="144">
        <v>45778.032107488398</v>
      </c>
      <c r="W31" s="145">
        <v>2</v>
      </c>
      <c r="X31" s="145">
        <v>1</v>
      </c>
      <c r="Y31" s="142"/>
      <c r="Z31" s="145">
        <v>0</v>
      </c>
      <c r="AA31" s="142"/>
      <c r="AB31" s="142"/>
      <c r="AC31" s="142"/>
      <c r="AD31" s="142"/>
      <c r="AE31" s="142"/>
      <c r="AF31" s="142"/>
      <c r="AG31" s="146">
        <v>7605</v>
      </c>
      <c r="AH31" s="142">
        <v>7605</v>
      </c>
      <c r="AI31" s="142">
        <v>0</v>
      </c>
      <c r="AJ31" s="142">
        <v>496.06</v>
      </c>
      <c r="AK31" s="146">
        <v>8101.06</v>
      </c>
      <c r="AL31" s="146">
        <v>0</v>
      </c>
      <c r="AM31" s="146">
        <v>8101.06</v>
      </c>
      <c r="AN31" s="142"/>
      <c r="AO31" s="142"/>
      <c r="AP31" s="142"/>
      <c r="AQ31" s="142"/>
      <c r="AR31" s="142"/>
      <c r="AS31" s="142"/>
      <c r="AT31" s="142"/>
      <c r="AU31" s="146">
        <v>8101.06</v>
      </c>
      <c r="AV31" s="142"/>
      <c r="AW31" s="142"/>
      <c r="AX31" s="142"/>
      <c r="AY31" s="142"/>
      <c r="AZ31" s="142"/>
      <c r="BA31" s="142"/>
      <c r="BB31" s="142"/>
      <c r="BC31" s="147">
        <v>0</v>
      </c>
      <c r="BD31" s="142"/>
      <c r="BE31" s="142"/>
      <c r="BF31" s="142"/>
      <c r="BG31" s="142"/>
      <c r="BH31" s="144">
        <v>45798</v>
      </c>
      <c r="BI31" s="146">
        <v>8101.06</v>
      </c>
      <c r="BJ31" s="142" t="s">
        <v>704</v>
      </c>
      <c r="BK31" s="142" t="s">
        <v>705</v>
      </c>
      <c r="BL31" s="142" t="s">
        <v>706</v>
      </c>
      <c r="BM31" s="142" t="s">
        <v>160</v>
      </c>
      <c r="BN31" s="142" t="s">
        <v>60</v>
      </c>
      <c r="BO31" s="142" t="s">
        <v>707</v>
      </c>
      <c r="BP31" s="142" t="s">
        <v>708</v>
      </c>
      <c r="BQ31" s="142" t="s">
        <v>709</v>
      </c>
      <c r="BR31" s="142" t="s">
        <v>710</v>
      </c>
    </row>
    <row r="32" spans="1:70">
      <c r="A32" s="142">
        <v>2413245</v>
      </c>
      <c r="B32" s="142"/>
      <c r="C32" s="142"/>
      <c r="D32" s="142" t="s">
        <v>159</v>
      </c>
      <c r="E32" s="142" t="s">
        <v>595</v>
      </c>
      <c r="F32" s="142" t="s">
        <v>744</v>
      </c>
      <c r="G32" s="142">
        <v>135639</v>
      </c>
      <c r="H32" s="142">
        <v>6380</v>
      </c>
      <c r="I32" s="142" t="s">
        <v>749</v>
      </c>
      <c r="J32" s="143" t="s">
        <v>210</v>
      </c>
      <c r="K32" s="142" t="s">
        <v>60</v>
      </c>
      <c r="L32" s="142" t="s">
        <v>211</v>
      </c>
      <c r="M32" s="142">
        <v>15</v>
      </c>
      <c r="N32" s="142" t="s">
        <v>714</v>
      </c>
      <c r="O32" s="142" t="s">
        <v>702</v>
      </c>
      <c r="P32" s="142"/>
      <c r="Q32" s="142"/>
      <c r="R32" s="144">
        <v>45352</v>
      </c>
      <c r="S32" s="142" t="s">
        <v>703</v>
      </c>
      <c r="T32" s="142">
        <v>2</v>
      </c>
      <c r="U32" s="142" t="s">
        <v>702</v>
      </c>
      <c r="V32" s="144">
        <v>45778.032109108797</v>
      </c>
      <c r="W32" s="145">
        <v>2</v>
      </c>
      <c r="X32" s="145">
        <v>1</v>
      </c>
      <c r="Y32" s="142"/>
      <c r="Z32" s="145">
        <v>10.029999999999999</v>
      </c>
      <c r="AA32" s="142"/>
      <c r="AB32" s="142"/>
      <c r="AC32" s="142"/>
      <c r="AD32" s="142"/>
      <c r="AE32" s="142"/>
      <c r="AF32" s="142"/>
      <c r="AG32" s="146">
        <v>3986.12</v>
      </c>
      <c r="AH32" s="142">
        <v>1943.29</v>
      </c>
      <c r="AI32" s="142">
        <v>2042.83</v>
      </c>
      <c r="AJ32" s="142">
        <v>260.01</v>
      </c>
      <c r="AK32" s="146">
        <v>2070.0500000000002</v>
      </c>
      <c r="AL32" s="146">
        <v>2176.08</v>
      </c>
      <c r="AM32" s="146">
        <v>4246.13</v>
      </c>
      <c r="AN32" s="142"/>
      <c r="AO32" s="142"/>
      <c r="AP32" s="142"/>
      <c r="AQ32" s="142"/>
      <c r="AR32" s="142"/>
      <c r="AS32" s="142"/>
      <c r="AT32" s="142"/>
      <c r="AU32" s="146">
        <v>4246.13</v>
      </c>
      <c r="AV32" s="142"/>
      <c r="AW32" s="142"/>
      <c r="AX32" s="142"/>
      <c r="AY32" s="142"/>
      <c r="AZ32" s="142"/>
      <c r="BA32" s="142"/>
      <c r="BB32" s="142"/>
      <c r="BC32" s="147">
        <v>0</v>
      </c>
      <c r="BD32" s="142"/>
      <c r="BE32" s="142"/>
      <c r="BF32" s="142"/>
      <c r="BG32" s="142"/>
      <c r="BH32" s="144">
        <v>45798</v>
      </c>
      <c r="BI32" s="146">
        <v>4231.5</v>
      </c>
      <c r="BJ32" s="142" t="s">
        <v>704</v>
      </c>
      <c r="BK32" s="142" t="s">
        <v>705</v>
      </c>
      <c r="BL32" s="142" t="s">
        <v>706</v>
      </c>
      <c r="BM32" s="142" t="s">
        <v>160</v>
      </c>
      <c r="BN32" s="142" t="s">
        <v>60</v>
      </c>
      <c r="BO32" s="142" t="s">
        <v>707</v>
      </c>
      <c r="BP32" s="142" t="s">
        <v>708</v>
      </c>
      <c r="BQ32" s="142" t="s">
        <v>709</v>
      </c>
      <c r="BR32" s="142" t="s">
        <v>710</v>
      </c>
    </row>
    <row r="33" spans="1:70">
      <c r="A33" s="142">
        <v>2418319</v>
      </c>
      <c r="B33" s="142"/>
      <c r="C33" s="142"/>
      <c r="D33" s="142" t="s">
        <v>159</v>
      </c>
      <c r="E33" s="142" t="s">
        <v>578</v>
      </c>
      <c r="F33" s="142" t="s">
        <v>634</v>
      </c>
      <c r="G33" s="142">
        <v>135640</v>
      </c>
      <c r="H33" s="142">
        <v>6447</v>
      </c>
      <c r="I33" s="142" t="s">
        <v>750</v>
      </c>
      <c r="J33" s="143" t="s">
        <v>212</v>
      </c>
      <c r="K33" s="142" t="s">
        <v>60</v>
      </c>
      <c r="L33" s="142" t="s">
        <v>213</v>
      </c>
      <c r="M33" s="142">
        <v>10</v>
      </c>
      <c r="N33" s="142" t="s">
        <v>714</v>
      </c>
      <c r="O33" s="142" t="s">
        <v>702</v>
      </c>
      <c r="P33" s="142"/>
      <c r="Q33" s="142"/>
      <c r="R33" s="144">
        <v>45505</v>
      </c>
      <c r="S33" s="142" t="s">
        <v>703</v>
      </c>
      <c r="T33" s="142">
        <v>2</v>
      </c>
      <c r="U33" s="142" t="s">
        <v>702</v>
      </c>
      <c r="V33" s="144">
        <v>45778.032114699097</v>
      </c>
      <c r="W33" s="145">
        <v>2</v>
      </c>
      <c r="X33" s="145">
        <v>1</v>
      </c>
      <c r="Y33" s="142"/>
      <c r="Z33" s="145">
        <v>10.029999999999999</v>
      </c>
      <c r="AA33" s="142"/>
      <c r="AB33" s="142"/>
      <c r="AC33" s="142"/>
      <c r="AD33" s="142"/>
      <c r="AE33" s="142"/>
      <c r="AF33" s="142"/>
      <c r="AG33" s="146">
        <v>2470.7800000000002</v>
      </c>
      <c r="AH33" s="142">
        <v>702.3</v>
      </c>
      <c r="AI33" s="142">
        <v>1768.48</v>
      </c>
      <c r="AJ33" s="142">
        <v>108.16</v>
      </c>
      <c r="AK33" s="146">
        <v>733.04</v>
      </c>
      <c r="AL33" s="146">
        <v>1845.9</v>
      </c>
      <c r="AM33" s="146">
        <v>2578.94</v>
      </c>
      <c r="AN33" s="142"/>
      <c r="AO33" s="142"/>
      <c r="AP33" s="142"/>
      <c r="AQ33" s="142"/>
      <c r="AR33" s="142"/>
      <c r="AS33" s="142"/>
      <c r="AT33" s="142"/>
      <c r="AU33" s="146">
        <v>2578.94</v>
      </c>
      <c r="AV33" s="142"/>
      <c r="AW33" s="142"/>
      <c r="AX33" s="142"/>
      <c r="AY33" s="142"/>
      <c r="AZ33" s="142"/>
      <c r="BA33" s="142"/>
      <c r="BB33" s="142"/>
      <c r="BC33" s="147">
        <v>0</v>
      </c>
      <c r="BD33" s="142"/>
      <c r="BE33" s="142"/>
      <c r="BF33" s="142"/>
      <c r="BG33" s="142"/>
      <c r="BH33" s="144">
        <v>45798</v>
      </c>
      <c r="BI33" s="146">
        <v>2570.0500000000002</v>
      </c>
      <c r="BJ33" s="142" t="s">
        <v>704</v>
      </c>
      <c r="BK33" s="142" t="s">
        <v>705</v>
      </c>
      <c r="BL33" s="142" t="s">
        <v>706</v>
      </c>
      <c r="BM33" s="142" t="s">
        <v>160</v>
      </c>
      <c r="BN33" s="142" t="s">
        <v>60</v>
      </c>
      <c r="BO33" s="142" t="s">
        <v>707</v>
      </c>
      <c r="BP33" s="142" t="s">
        <v>708</v>
      </c>
      <c r="BQ33" s="142" t="s">
        <v>709</v>
      </c>
      <c r="BR33" s="142" t="s">
        <v>710</v>
      </c>
    </row>
    <row r="34" spans="1:70">
      <c r="A34" s="142">
        <v>2411628</v>
      </c>
      <c r="B34" s="142"/>
      <c r="C34" s="142"/>
      <c r="D34" s="142" t="s">
        <v>159</v>
      </c>
      <c r="E34" s="142" t="s">
        <v>597</v>
      </c>
      <c r="F34" s="142" t="s">
        <v>733</v>
      </c>
      <c r="G34" s="142">
        <v>135642</v>
      </c>
      <c r="H34" s="142">
        <v>6355</v>
      </c>
      <c r="I34" s="142" t="s">
        <v>751</v>
      </c>
      <c r="J34" s="143" t="s">
        <v>216</v>
      </c>
      <c r="K34" s="142" t="s">
        <v>60</v>
      </c>
      <c r="L34" s="142" t="s">
        <v>217</v>
      </c>
      <c r="M34" s="142">
        <v>15</v>
      </c>
      <c r="N34" s="142"/>
      <c r="O34" s="142" t="s">
        <v>702</v>
      </c>
      <c r="P34" s="142"/>
      <c r="Q34" s="142"/>
      <c r="R34" s="144">
        <v>45352</v>
      </c>
      <c r="S34" s="142" t="s">
        <v>703</v>
      </c>
      <c r="T34" s="142">
        <v>2</v>
      </c>
      <c r="U34" s="142" t="s">
        <v>702</v>
      </c>
      <c r="V34" s="144">
        <v>45778.032126076403</v>
      </c>
      <c r="W34" s="145">
        <v>2</v>
      </c>
      <c r="X34" s="145">
        <v>1</v>
      </c>
      <c r="Y34" s="142"/>
      <c r="Z34" s="145">
        <v>0</v>
      </c>
      <c r="AA34" s="142"/>
      <c r="AB34" s="142"/>
      <c r="AC34" s="142"/>
      <c r="AD34" s="142"/>
      <c r="AE34" s="142"/>
      <c r="AF34" s="142"/>
      <c r="AG34" s="146">
        <v>7605</v>
      </c>
      <c r="AH34" s="142">
        <v>7605</v>
      </c>
      <c r="AI34" s="142">
        <v>0</v>
      </c>
      <c r="AJ34" s="142">
        <v>496.06</v>
      </c>
      <c r="AK34" s="146">
        <v>8101.06</v>
      </c>
      <c r="AL34" s="146">
        <v>0</v>
      </c>
      <c r="AM34" s="146">
        <v>8101.06</v>
      </c>
      <c r="AN34" s="142"/>
      <c r="AO34" s="142"/>
      <c r="AP34" s="142"/>
      <c r="AQ34" s="142"/>
      <c r="AR34" s="142"/>
      <c r="AS34" s="142"/>
      <c r="AT34" s="142"/>
      <c r="AU34" s="146">
        <v>8101.06</v>
      </c>
      <c r="AV34" s="142"/>
      <c r="AW34" s="142"/>
      <c r="AX34" s="142"/>
      <c r="AY34" s="142"/>
      <c r="AZ34" s="142"/>
      <c r="BA34" s="142"/>
      <c r="BB34" s="142"/>
      <c r="BC34" s="147">
        <v>0</v>
      </c>
      <c r="BD34" s="142"/>
      <c r="BE34" s="142"/>
      <c r="BF34" s="142"/>
      <c r="BG34" s="142"/>
      <c r="BH34" s="144">
        <v>45798</v>
      </c>
      <c r="BI34" s="146">
        <v>8101.06</v>
      </c>
      <c r="BJ34" s="142" t="s">
        <v>704</v>
      </c>
      <c r="BK34" s="142" t="s">
        <v>705</v>
      </c>
      <c r="BL34" s="142" t="s">
        <v>706</v>
      </c>
      <c r="BM34" s="142" t="s">
        <v>160</v>
      </c>
      <c r="BN34" s="142" t="s">
        <v>60</v>
      </c>
      <c r="BO34" s="142" t="s">
        <v>707</v>
      </c>
      <c r="BP34" s="142" t="s">
        <v>708</v>
      </c>
      <c r="BQ34" s="142" t="s">
        <v>709</v>
      </c>
      <c r="BR34" s="142" t="s">
        <v>710</v>
      </c>
    </row>
    <row r="35" spans="1:70">
      <c r="A35" s="142">
        <v>2418494</v>
      </c>
      <c r="B35" s="142"/>
      <c r="C35" s="142"/>
      <c r="D35" s="142" t="s">
        <v>159</v>
      </c>
      <c r="E35" s="142" t="s">
        <v>601</v>
      </c>
      <c r="F35" s="142" t="s">
        <v>633</v>
      </c>
      <c r="G35" s="142">
        <v>135643</v>
      </c>
      <c r="H35" s="142">
        <v>6448</v>
      </c>
      <c r="I35" s="142" t="s">
        <v>752</v>
      </c>
      <c r="J35" s="143" t="s">
        <v>218</v>
      </c>
      <c r="K35" s="142" t="s">
        <v>60</v>
      </c>
      <c r="L35" s="142" t="s">
        <v>219</v>
      </c>
      <c r="M35" s="142">
        <v>10</v>
      </c>
      <c r="N35" s="142" t="s">
        <v>714</v>
      </c>
      <c r="O35" s="142" t="s">
        <v>702</v>
      </c>
      <c r="P35" s="142"/>
      <c r="Q35" s="142"/>
      <c r="R35" s="144">
        <v>45505</v>
      </c>
      <c r="S35" s="142" t="s">
        <v>703</v>
      </c>
      <c r="T35" s="142">
        <v>2</v>
      </c>
      <c r="U35" s="142" t="s">
        <v>702</v>
      </c>
      <c r="V35" s="144">
        <v>45778.032128275503</v>
      </c>
      <c r="W35" s="145">
        <v>2</v>
      </c>
      <c r="X35" s="145">
        <v>1</v>
      </c>
      <c r="Y35" s="142"/>
      <c r="Z35" s="145">
        <v>10.029999999999999</v>
      </c>
      <c r="AA35" s="142"/>
      <c r="AB35" s="142"/>
      <c r="AC35" s="142"/>
      <c r="AD35" s="142"/>
      <c r="AE35" s="142"/>
      <c r="AF35" s="142"/>
      <c r="AG35" s="146">
        <v>3620.08</v>
      </c>
      <c r="AH35" s="142">
        <v>1028.98</v>
      </c>
      <c r="AI35" s="142">
        <v>2591.1</v>
      </c>
      <c r="AJ35" s="142">
        <v>158.47</v>
      </c>
      <c r="AK35" s="146">
        <v>1074.02</v>
      </c>
      <c r="AL35" s="146">
        <v>2704.53</v>
      </c>
      <c r="AM35" s="146">
        <v>3778.55</v>
      </c>
      <c r="AN35" s="142"/>
      <c r="AO35" s="142"/>
      <c r="AP35" s="142"/>
      <c r="AQ35" s="142"/>
      <c r="AR35" s="142"/>
      <c r="AS35" s="142"/>
      <c r="AT35" s="142"/>
      <c r="AU35" s="146">
        <v>3778.55</v>
      </c>
      <c r="AV35" s="142"/>
      <c r="AW35" s="142"/>
      <c r="AX35" s="142"/>
      <c r="AY35" s="142"/>
      <c r="AZ35" s="142"/>
      <c r="BA35" s="142"/>
      <c r="BB35" s="142"/>
      <c r="BC35" s="147">
        <v>0</v>
      </c>
      <c r="BD35" s="142"/>
      <c r="BE35" s="142"/>
      <c r="BF35" s="142"/>
      <c r="BG35" s="142"/>
      <c r="BH35" s="144">
        <v>45787</v>
      </c>
      <c r="BI35" s="146">
        <v>3776.54</v>
      </c>
      <c r="BJ35" s="142" t="s">
        <v>704</v>
      </c>
      <c r="BK35" s="142" t="s">
        <v>705</v>
      </c>
      <c r="BL35" s="142" t="s">
        <v>706</v>
      </c>
      <c r="BM35" s="142" t="s">
        <v>160</v>
      </c>
      <c r="BN35" s="142" t="s">
        <v>60</v>
      </c>
      <c r="BO35" s="142" t="s">
        <v>707</v>
      </c>
      <c r="BP35" s="142" t="s">
        <v>708</v>
      </c>
      <c r="BQ35" s="142" t="s">
        <v>709</v>
      </c>
      <c r="BR35" s="142" t="s">
        <v>710</v>
      </c>
    </row>
    <row r="36" spans="1:70">
      <c r="A36" s="142">
        <v>2419216</v>
      </c>
      <c r="B36" s="142"/>
      <c r="C36" s="142"/>
      <c r="D36" s="142" t="s">
        <v>159</v>
      </c>
      <c r="E36" s="142" t="s">
        <v>602</v>
      </c>
      <c r="F36" s="142" t="s">
        <v>753</v>
      </c>
      <c r="G36" s="142">
        <v>135694</v>
      </c>
      <c r="H36" s="142">
        <v>6473</v>
      </c>
      <c r="I36" s="142" t="s">
        <v>754</v>
      </c>
      <c r="J36" s="143" t="s">
        <v>296</v>
      </c>
      <c r="K36" s="142" t="s">
        <v>60</v>
      </c>
      <c r="L36" s="142" t="s">
        <v>297</v>
      </c>
      <c r="M36" s="142">
        <v>6</v>
      </c>
      <c r="N36" s="142"/>
      <c r="O36" s="142" t="s">
        <v>702</v>
      </c>
      <c r="P36" s="142"/>
      <c r="Q36" s="142"/>
      <c r="R36" s="144">
        <v>45627</v>
      </c>
      <c r="S36" s="142" t="s">
        <v>742</v>
      </c>
      <c r="T36" s="142">
        <v>2</v>
      </c>
      <c r="U36" s="142" t="s">
        <v>702</v>
      </c>
      <c r="V36" s="144">
        <v>45778.032429942097</v>
      </c>
      <c r="W36" s="145">
        <v>2</v>
      </c>
      <c r="X36" s="145">
        <v>1</v>
      </c>
      <c r="Y36" s="142"/>
      <c r="Z36" s="145">
        <v>0</v>
      </c>
      <c r="AA36" s="142"/>
      <c r="AB36" s="142"/>
      <c r="AC36" s="142"/>
      <c r="AD36" s="142"/>
      <c r="AE36" s="142"/>
      <c r="AF36" s="142"/>
      <c r="AG36" s="146">
        <v>5501.09</v>
      </c>
      <c r="AH36" s="142">
        <v>5501.09</v>
      </c>
      <c r="AI36" s="142">
        <v>0</v>
      </c>
      <c r="AJ36" s="142">
        <v>0</v>
      </c>
      <c r="AK36" s="146">
        <v>5501.09</v>
      </c>
      <c r="AL36" s="146">
        <v>0</v>
      </c>
      <c r="AM36" s="146">
        <v>5501.09</v>
      </c>
      <c r="AN36" s="142"/>
      <c r="AO36" s="142"/>
      <c r="AP36" s="142"/>
      <c r="AQ36" s="142"/>
      <c r="AR36" s="142"/>
      <c r="AS36" s="142"/>
      <c r="AT36" s="142"/>
      <c r="AU36" s="146">
        <v>5501.09</v>
      </c>
      <c r="AV36" s="142"/>
      <c r="AW36" s="142"/>
      <c r="AX36" s="142"/>
      <c r="AY36" s="142"/>
      <c r="AZ36" s="142"/>
      <c r="BA36" s="142"/>
      <c r="BB36" s="142"/>
      <c r="BC36" s="147">
        <v>0</v>
      </c>
      <c r="BD36" s="142"/>
      <c r="BE36" s="142"/>
      <c r="BF36" s="142"/>
      <c r="BG36" s="142"/>
      <c r="BH36" s="144">
        <v>45798</v>
      </c>
      <c r="BI36" s="146">
        <v>5501.09</v>
      </c>
      <c r="BJ36" s="142" t="s">
        <v>704</v>
      </c>
      <c r="BK36" s="142" t="s">
        <v>705</v>
      </c>
      <c r="BL36" s="142" t="s">
        <v>706</v>
      </c>
      <c r="BM36" s="142" t="s">
        <v>160</v>
      </c>
      <c r="BN36" s="142" t="s">
        <v>60</v>
      </c>
      <c r="BO36" s="142" t="s">
        <v>707</v>
      </c>
      <c r="BP36" s="142" t="s">
        <v>708</v>
      </c>
      <c r="BQ36" s="142" t="s">
        <v>709</v>
      </c>
      <c r="BR36" s="142" t="s">
        <v>710</v>
      </c>
    </row>
    <row r="37" spans="1:70">
      <c r="A37" s="142">
        <v>2419256</v>
      </c>
      <c r="B37" s="142"/>
      <c r="C37" s="142"/>
      <c r="D37" s="142" t="s">
        <v>159</v>
      </c>
      <c r="E37" s="142" t="s">
        <v>602</v>
      </c>
      <c r="F37" s="142" t="s">
        <v>755</v>
      </c>
      <c r="G37" s="142">
        <v>135695</v>
      </c>
      <c r="H37" s="142">
        <v>6474</v>
      </c>
      <c r="I37" s="142" t="s">
        <v>756</v>
      </c>
      <c r="J37" s="143" t="s">
        <v>296</v>
      </c>
      <c r="K37" s="142" t="s">
        <v>60</v>
      </c>
      <c r="L37" s="142" t="s">
        <v>297</v>
      </c>
      <c r="M37" s="142">
        <v>6</v>
      </c>
      <c r="N37" s="142"/>
      <c r="O37" s="142" t="s">
        <v>702</v>
      </c>
      <c r="P37" s="142"/>
      <c r="Q37" s="142"/>
      <c r="R37" s="144">
        <v>45627</v>
      </c>
      <c r="S37" s="142" t="s">
        <v>742</v>
      </c>
      <c r="T37" s="142">
        <v>2</v>
      </c>
      <c r="U37" s="142" t="s">
        <v>702</v>
      </c>
      <c r="V37" s="144">
        <v>45778.032431215302</v>
      </c>
      <c r="W37" s="145">
        <v>2</v>
      </c>
      <c r="X37" s="145">
        <v>1</v>
      </c>
      <c r="Y37" s="142"/>
      <c r="Z37" s="145">
        <v>0</v>
      </c>
      <c r="AA37" s="142"/>
      <c r="AB37" s="142"/>
      <c r="AC37" s="142"/>
      <c r="AD37" s="142"/>
      <c r="AE37" s="142"/>
      <c r="AF37" s="142"/>
      <c r="AG37" s="146">
        <v>5518.65</v>
      </c>
      <c r="AH37" s="142">
        <v>5518.65</v>
      </c>
      <c r="AI37" s="142">
        <v>0</v>
      </c>
      <c r="AJ37" s="142">
        <v>0</v>
      </c>
      <c r="AK37" s="146">
        <v>5518.65</v>
      </c>
      <c r="AL37" s="146">
        <v>0</v>
      </c>
      <c r="AM37" s="146">
        <v>5518.65</v>
      </c>
      <c r="AN37" s="142"/>
      <c r="AO37" s="142"/>
      <c r="AP37" s="142"/>
      <c r="AQ37" s="142"/>
      <c r="AR37" s="142"/>
      <c r="AS37" s="142"/>
      <c r="AT37" s="142"/>
      <c r="AU37" s="146">
        <v>5518.65</v>
      </c>
      <c r="AV37" s="142"/>
      <c r="AW37" s="142"/>
      <c r="AX37" s="142"/>
      <c r="AY37" s="142"/>
      <c r="AZ37" s="142"/>
      <c r="BA37" s="142"/>
      <c r="BB37" s="142"/>
      <c r="BC37" s="147">
        <v>0</v>
      </c>
      <c r="BD37" s="142"/>
      <c r="BE37" s="142"/>
      <c r="BF37" s="142"/>
      <c r="BG37" s="142"/>
      <c r="BH37" s="144">
        <v>45798</v>
      </c>
      <c r="BI37" s="146">
        <v>5518.65</v>
      </c>
      <c r="BJ37" s="142" t="s">
        <v>704</v>
      </c>
      <c r="BK37" s="142" t="s">
        <v>705</v>
      </c>
      <c r="BL37" s="142" t="s">
        <v>706</v>
      </c>
      <c r="BM37" s="142" t="s">
        <v>160</v>
      </c>
      <c r="BN37" s="142" t="s">
        <v>60</v>
      </c>
      <c r="BO37" s="142" t="s">
        <v>707</v>
      </c>
      <c r="BP37" s="142" t="s">
        <v>708</v>
      </c>
      <c r="BQ37" s="142" t="s">
        <v>709</v>
      </c>
      <c r="BR37" s="142" t="s">
        <v>710</v>
      </c>
    </row>
    <row r="38" spans="1:70">
      <c r="A38" s="142">
        <v>2414248</v>
      </c>
      <c r="B38" s="142"/>
      <c r="C38" s="142"/>
      <c r="D38" s="142" t="s">
        <v>159</v>
      </c>
      <c r="E38" s="142" t="s">
        <v>578</v>
      </c>
      <c r="F38" s="142" t="s">
        <v>624</v>
      </c>
      <c r="G38" s="142">
        <v>135644</v>
      </c>
      <c r="H38" s="142">
        <v>6394</v>
      </c>
      <c r="I38" s="142" t="s">
        <v>757</v>
      </c>
      <c r="J38" s="143" t="s">
        <v>220</v>
      </c>
      <c r="K38" s="142" t="s">
        <v>60</v>
      </c>
      <c r="L38" s="142" t="s">
        <v>221</v>
      </c>
      <c r="M38" s="142">
        <v>15</v>
      </c>
      <c r="N38" s="142" t="s">
        <v>714</v>
      </c>
      <c r="O38" s="142" t="s">
        <v>702</v>
      </c>
      <c r="P38" s="142"/>
      <c r="Q38" s="142"/>
      <c r="R38" s="144">
        <v>45352</v>
      </c>
      <c r="S38" s="142" t="s">
        <v>703</v>
      </c>
      <c r="T38" s="142">
        <v>2</v>
      </c>
      <c r="U38" s="142" t="s">
        <v>702</v>
      </c>
      <c r="V38" s="144">
        <v>45778.032137303198</v>
      </c>
      <c r="W38" s="145">
        <v>2</v>
      </c>
      <c r="X38" s="145">
        <v>1</v>
      </c>
      <c r="Y38" s="142"/>
      <c r="Z38" s="145">
        <v>10.029999999999999</v>
      </c>
      <c r="AA38" s="142"/>
      <c r="AB38" s="142"/>
      <c r="AC38" s="142"/>
      <c r="AD38" s="142"/>
      <c r="AE38" s="142"/>
      <c r="AF38" s="142"/>
      <c r="AG38" s="146">
        <v>2821.68</v>
      </c>
      <c r="AH38" s="142">
        <v>874.6</v>
      </c>
      <c r="AI38" s="142">
        <v>1947.08</v>
      </c>
      <c r="AJ38" s="142">
        <v>184.05</v>
      </c>
      <c r="AK38" s="146">
        <v>931.65</v>
      </c>
      <c r="AL38" s="146">
        <v>2074.08</v>
      </c>
      <c r="AM38" s="146">
        <v>3005.73</v>
      </c>
      <c r="AN38" s="142"/>
      <c r="AO38" s="142"/>
      <c r="AP38" s="142"/>
      <c r="AQ38" s="142"/>
      <c r="AR38" s="142"/>
      <c r="AS38" s="142"/>
      <c r="AT38" s="142"/>
      <c r="AU38" s="146">
        <v>3005.73</v>
      </c>
      <c r="AV38" s="142"/>
      <c r="AW38" s="142"/>
      <c r="AX38" s="142"/>
      <c r="AY38" s="142"/>
      <c r="AZ38" s="142"/>
      <c r="BA38" s="142"/>
      <c r="BB38" s="142"/>
      <c r="BC38" s="147">
        <v>0</v>
      </c>
      <c r="BD38" s="142"/>
      <c r="BE38" s="142"/>
      <c r="BF38" s="142"/>
      <c r="BG38" s="142"/>
      <c r="BH38" s="144">
        <v>45798</v>
      </c>
      <c r="BI38" s="146">
        <v>2995.37</v>
      </c>
      <c r="BJ38" s="142" t="s">
        <v>704</v>
      </c>
      <c r="BK38" s="142" t="s">
        <v>705</v>
      </c>
      <c r="BL38" s="142" t="s">
        <v>706</v>
      </c>
      <c r="BM38" s="142" t="s">
        <v>160</v>
      </c>
      <c r="BN38" s="142" t="s">
        <v>60</v>
      </c>
      <c r="BO38" s="142" t="s">
        <v>707</v>
      </c>
      <c r="BP38" s="142" t="s">
        <v>708</v>
      </c>
      <c r="BQ38" s="142" t="s">
        <v>709</v>
      </c>
      <c r="BR38" s="142" t="s">
        <v>710</v>
      </c>
    </row>
    <row r="39" spans="1:70">
      <c r="A39" s="142">
        <v>2414506</v>
      </c>
      <c r="B39" s="142"/>
      <c r="C39" s="142"/>
      <c r="D39" s="142" t="s">
        <v>159</v>
      </c>
      <c r="E39" s="142" t="s">
        <v>578</v>
      </c>
      <c r="F39" s="142" t="s">
        <v>633</v>
      </c>
      <c r="G39" s="142">
        <v>135645</v>
      </c>
      <c r="H39" s="142">
        <v>6396</v>
      </c>
      <c r="I39" s="142" t="s">
        <v>758</v>
      </c>
      <c r="J39" s="143" t="s">
        <v>220</v>
      </c>
      <c r="K39" s="142" t="s">
        <v>60</v>
      </c>
      <c r="L39" s="142" t="s">
        <v>221</v>
      </c>
      <c r="M39" s="142">
        <v>15</v>
      </c>
      <c r="N39" s="142" t="s">
        <v>714</v>
      </c>
      <c r="O39" s="142" t="s">
        <v>702</v>
      </c>
      <c r="P39" s="142"/>
      <c r="Q39" s="142"/>
      <c r="R39" s="144">
        <v>45352</v>
      </c>
      <c r="S39" s="142" t="s">
        <v>703</v>
      </c>
      <c r="T39" s="142">
        <v>2</v>
      </c>
      <c r="U39" s="142" t="s">
        <v>702</v>
      </c>
      <c r="V39" s="144">
        <v>45778.032146724501</v>
      </c>
      <c r="W39" s="145">
        <v>2</v>
      </c>
      <c r="X39" s="145">
        <v>1</v>
      </c>
      <c r="Y39" s="142"/>
      <c r="Z39" s="145">
        <v>10.029999999999999</v>
      </c>
      <c r="AA39" s="142"/>
      <c r="AB39" s="142"/>
      <c r="AC39" s="142"/>
      <c r="AD39" s="142"/>
      <c r="AE39" s="142"/>
      <c r="AF39" s="142"/>
      <c r="AG39" s="146">
        <v>2958.92</v>
      </c>
      <c r="AH39" s="142">
        <v>856.13</v>
      </c>
      <c r="AI39" s="142">
        <v>2102.79</v>
      </c>
      <c r="AJ39" s="142">
        <v>193</v>
      </c>
      <c r="AK39" s="146">
        <v>911.97</v>
      </c>
      <c r="AL39" s="146">
        <v>2239.9499999999998</v>
      </c>
      <c r="AM39" s="146">
        <v>3151.92</v>
      </c>
      <c r="AN39" s="142"/>
      <c r="AO39" s="142"/>
      <c r="AP39" s="142"/>
      <c r="AQ39" s="142"/>
      <c r="AR39" s="142"/>
      <c r="AS39" s="142"/>
      <c r="AT39" s="142"/>
      <c r="AU39" s="146">
        <v>3151.92</v>
      </c>
      <c r="AV39" s="142"/>
      <c r="AW39" s="142"/>
      <c r="AX39" s="142"/>
      <c r="AY39" s="142"/>
      <c r="AZ39" s="142"/>
      <c r="BA39" s="142"/>
      <c r="BB39" s="142"/>
      <c r="BC39" s="147">
        <v>0</v>
      </c>
      <c r="BD39" s="142"/>
      <c r="BE39" s="142"/>
      <c r="BF39" s="142"/>
      <c r="BG39" s="142"/>
      <c r="BH39" s="144">
        <v>45798</v>
      </c>
      <c r="BI39" s="146">
        <v>3141.06</v>
      </c>
      <c r="BJ39" s="142" t="s">
        <v>704</v>
      </c>
      <c r="BK39" s="142" t="s">
        <v>705</v>
      </c>
      <c r="BL39" s="142" t="s">
        <v>706</v>
      </c>
      <c r="BM39" s="142" t="s">
        <v>160</v>
      </c>
      <c r="BN39" s="142" t="s">
        <v>60</v>
      </c>
      <c r="BO39" s="142" t="s">
        <v>707</v>
      </c>
      <c r="BP39" s="142" t="s">
        <v>708</v>
      </c>
      <c r="BQ39" s="142" t="s">
        <v>709</v>
      </c>
      <c r="BR39" s="142" t="s">
        <v>710</v>
      </c>
    </row>
    <row r="40" spans="1:70">
      <c r="A40" s="142">
        <v>2412806</v>
      </c>
      <c r="B40" s="142"/>
      <c r="C40" s="142"/>
      <c r="D40" s="142" t="s">
        <v>159</v>
      </c>
      <c r="E40" s="142" t="s">
        <v>591</v>
      </c>
      <c r="F40" s="142" t="s">
        <v>635</v>
      </c>
      <c r="G40" s="142">
        <v>135646</v>
      </c>
      <c r="H40" s="142">
        <v>6375</v>
      </c>
      <c r="I40" s="142" t="s">
        <v>759</v>
      </c>
      <c r="J40" s="143" t="s">
        <v>257</v>
      </c>
      <c r="K40" s="142" t="s">
        <v>60</v>
      </c>
      <c r="L40" s="142" t="s">
        <v>258</v>
      </c>
      <c r="M40" s="142">
        <v>15</v>
      </c>
      <c r="N40" s="142"/>
      <c r="O40" s="142" t="s">
        <v>702</v>
      </c>
      <c r="P40" s="142"/>
      <c r="Q40" s="142"/>
      <c r="R40" s="144">
        <v>45352</v>
      </c>
      <c r="S40" s="142" t="s">
        <v>703</v>
      </c>
      <c r="T40" s="142">
        <v>2</v>
      </c>
      <c r="U40" s="142" t="s">
        <v>702</v>
      </c>
      <c r="V40" s="144">
        <v>45778.032157025496</v>
      </c>
      <c r="W40" s="145">
        <v>2</v>
      </c>
      <c r="X40" s="145">
        <v>1</v>
      </c>
      <c r="Y40" s="142"/>
      <c r="Z40" s="145">
        <v>0</v>
      </c>
      <c r="AA40" s="142"/>
      <c r="AB40" s="142"/>
      <c r="AC40" s="142"/>
      <c r="AD40" s="142"/>
      <c r="AE40" s="142"/>
      <c r="AF40" s="142"/>
      <c r="AG40" s="146">
        <v>10117.82</v>
      </c>
      <c r="AH40" s="142">
        <v>10117.82</v>
      </c>
      <c r="AI40" s="142">
        <v>0</v>
      </c>
      <c r="AJ40" s="142">
        <v>659.96</v>
      </c>
      <c r="AK40" s="146">
        <v>10777.78</v>
      </c>
      <c r="AL40" s="146">
        <v>0</v>
      </c>
      <c r="AM40" s="146">
        <v>10777.78</v>
      </c>
      <c r="AN40" s="142"/>
      <c r="AO40" s="142"/>
      <c r="AP40" s="142"/>
      <c r="AQ40" s="142"/>
      <c r="AR40" s="142"/>
      <c r="AS40" s="142"/>
      <c r="AT40" s="142"/>
      <c r="AU40" s="146">
        <v>10777.78</v>
      </c>
      <c r="AV40" s="142"/>
      <c r="AW40" s="142"/>
      <c r="AX40" s="142"/>
      <c r="AY40" s="142"/>
      <c r="AZ40" s="142"/>
      <c r="BA40" s="142"/>
      <c r="BB40" s="142"/>
      <c r="BC40" s="147">
        <v>0</v>
      </c>
      <c r="BD40" s="142"/>
      <c r="BE40" s="142"/>
      <c r="BF40" s="142"/>
      <c r="BG40" s="142"/>
      <c r="BH40" s="144">
        <v>45787</v>
      </c>
      <c r="BI40" s="146">
        <v>10777.78</v>
      </c>
      <c r="BJ40" s="142" t="s">
        <v>704</v>
      </c>
      <c r="BK40" s="142" t="s">
        <v>705</v>
      </c>
      <c r="BL40" s="142" t="s">
        <v>706</v>
      </c>
      <c r="BM40" s="142" t="s">
        <v>160</v>
      </c>
      <c r="BN40" s="142" t="s">
        <v>60</v>
      </c>
      <c r="BO40" s="142" t="s">
        <v>707</v>
      </c>
      <c r="BP40" s="142" t="s">
        <v>708</v>
      </c>
      <c r="BQ40" s="142" t="s">
        <v>709</v>
      </c>
      <c r="BR40" s="142" t="s">
        <v>710</v>
      </c>
    </row>
    <row r="41" spans="1:70">
      <c r="A41" s="142">
        <v>2411891</v>
      </c>
      <c r="B41" s="142"/>
      <c r="C41" s="142"/>
      <c r="D41" s="142" t="s">
        <v>159</v>
      </c>
      <c r="E41" s="142" t="s">
        <v>591</v>
      </c>
      <c r="F41" s="142" t="s">
        <v>718</v>
      </c>
      <c r="G41" s="142">
        <v>135647</v>
      </c>
      <c r="H41" s="142">
        <v>6359</v>
      </c>
      <c r="I41" s="142" t="s">
        <v>760</v>
      </c>
      <c r="J41" s="143" t="s">
        <v>259</v>
      </c>
      <c r="K41" s="142" t="s">
        <v>60</v>
      </c>
      <c r="L41" s="142" t="s">
        <v>260</v>
      </c>
      <c r="M41" s="142">
        <v>15</v>
      </c>
      <c r="N41" s="142"/>
      <c r="O41" s="142" t="s">
        <v>702</v>
      </c>
      <c r="P41" s="142"/>
      <c r="Q41" s="142"/>
      <c r="R41" s="144">
        <v>45352</v>
      </c>
      <c r="S41" s="142" t="s">
        <v>703</v>
      </c>
      <c r="T41" s="142">
        <v>2</v>
      </c>
      <c r="U41" s="142" t="s">
        <v>702</v>
      </c>
      <c r="V41" s="144">
        <v>45778.032158831003</v>
      </c>
      <c r="W41" s="145">
        <v>2</v>
      </c>
      <c r="X41" s="145">
        <v>1</v>
      </c>
      <c r="Y41" s="142"/>
      <c r="Z41" s="145">
        <v>0</v>
      </c>
      <c r="AA41" s="142"/>
      <c r="AB41" s="142"/>
      <c r="AC41" s="142"/>
      <c r="AD41" s="142"/>
      <c r="AE41" s="142"/>
      <c r="AF41" s="142"/>
      <c r="AG41" s="146">
        <v>7605</v>
      </c>
      <c r="AH41" s="142">
        <v>7605</v>
      </c>
      <c r="AI41" s="142">
        <v>0</v>
      </c>
      <c r="AJ41" s="142">
        <v>496.06</v>
      </c>
      <c r="AK41" s="146">
        <v>8101.06</v>
      </c>
      <c r="AL41" s="146">
        <v>0</v>
      </c>
      <c r="AM41" s="146">
        <v>8101.06</v>
      </c>
      <c r="AN41" s="142"/>
      <c r="AO41" s="142"/>
      <c r="AP41" s="142"/>
      <c r="AQ41" s="142"/>
      <c r="AR41" s="142"/>
      <c r="AS41" s="142"/>
      <c r="AT41" s="142"/>
      <c r="AU41" s="146">
        <v>8101.06</v>
      </c>
      <c r="AV41" s="142"/>
      <c r="AW41" s="142"/>
      <c r="AX41" s="142"/>
      <c r="AY41" s="142"/>
      <c r="AZ41" s="142"/>
      <c r="BA41" s="142"/>
      <c r="BB41" s="142"/>
      <c r="BC41" s="147">
        <v>0</v>
      </c>
      <c r="BD41" s="142"/>
      <c r="BE41" s="142"/>
      <c r="BF41" s="142"/>
      <c r="BG41" s="142"/>
      <c r="BH41" s="144">
        <v>45798</v>
      </c>
      <c r="BI41" s="146">
        <v>8101.06</v>
      </c>
      <c r="BJ41" s="142" t="s">
        <v>704</v>
      </c>
      <c r="BK41" s="142" t="s">
        <v>705</v>
      </c>
      <c r="BL41" s="142" t="s">
        <v>706</v>
      </c>
      <c r="BM41" s="142" t="s">
        <v>160</v>
      </c>
      <c r="BN41" s="142" t="s">
        <v>60</v>
      </c>
      <c r="BO41" s="142" t="s">
        <v>707</v>
      </c>
      <c r="BP41" s="142" t="s">
        <v>708</v>
      </c>
      <c r="BQ41" s="142" t="s">
        <v>709</v>
      </c>
      <c r="BR41" s="142" t="s">
        <v>710</v>
      </c>
    </row>
    <row r="42" spans="1:70">
      <c r="A42" s="142">
        <v>2416307</v>
      </c>
      <c r="B42" s="142"/>
      <c r="C42" s="142"/>
      <c r="D42" s="142" t="s">
        <v>159</v>
      </c>
      <c r="E42" s="142" t="s">
        <v>578</v>
      </c>
      <c r="F42" s="142" t="s">
        <v>720</v>
      </c>
      <c r="G42" s="142">
        <v>135649</v>
      </c>
      <c r="H42" s="142">
        <v>6415</v>
      </c>
      <c r="I42" s="142" t="s">
        <v>761</v>
      </c>
      <c r="J42" s="143" t="s">
        <v>261</v>
      </c>
      <c r="K42" s="142" t="s">
        <v>60</v>
      </c>
      <c r="L42" s="142" t="s">
        <v>262</v>
      </c>
      <c r="M42" s="142">
        <v>15</v>
      </c>
      <c r="N42" s="142" t="s">
        <v>714</v>
      </c>
      <c r="O42" s="142" t="s">
        <v>702</v>
      </c>
      <c r="P42" s="142"/>
      <c r="Q42" s="142"/>
      <c r="R42" s="144">
        <v>45383</v>
      </c>
      <c r="S42" s="142" t="s">
        <v>703</v>
      </c>
      <c r="T42" s="142">
        <v>2</v>
      </c>
      <c r="U42" s="142" t="s">
        <v>702</v>
      </c>
      <c r="V42" s="144">
        <v>45778.032172569401</v>
      </c>
      <c r="W42" s="145">
        <v>2</v>
      </c>
      <c r="X42" s="145">
        <v>1</v>
      </c>
      <c r="Y42" s="142"/>
      <c r="Z42" s="145">
        <v>10.029999999999999</v>
      </c>
      <c r="AA42" s="142"/>
      <c r="AB42" s="142"/>
      <c r="AC42" s="142"/>
      <c r="AD42" s="142"/>
      <c r="AE42" s="142"/>
      <c r="AF42" s="142"/>
      <c r="AG42" s="146">
        <v>2300</v>
      </c>
      <c r="AH42" s="142">
        <v>659.96</v>
      </c>
      <c r="AI42" s="142">
        <v>1640.04</v>
      </c>
      <c r="AJ42" s="142">
        <v>129.86000000000001</v>
      </c>
      <c r="AK42" s="146">
        <v>697.22</v>
      </c>
      <c r="AL42" s="146">
        <v>1732.64</v>
      </c>
      <c r="AM42" s="146">
        <v>2429.86</v>
      </c>
      <c r="AN42" s="142"/>
      <c r="AO42" s="142"/>
      <c r="AP42" s="142"/>
      <c r="AQ42" s="142"/>
      <c r="AR42" s="142"/>
      <c r="AS42" s="142"/>
      <c r="AT42" s="142"/>
      <c r="AU42" s="146">
        <v>2429.86</v>
      </c>
      <c r="AV42" s="142"/>
      <c r="AW42" s="142"/>
      <c r="AX42" s="142"/>
      <c r="AY42" s="142"/>
      <c r="AZ42" s="142"/>
      <c r="BA42" s="142"/>
      <c r="BB42" s="142"/>
      <c r="BC42" s="147">
        <v>0</v>
      </c>
      <c r="BD42" s="142"/>
      <c r="BE42" s="142"/>
      <c r="BF42" s="142"/>
      <c r="BG42" s="142"/>
      <c r="BH42" s="144">
        <v>45798</v>
      </c>
      <c r="BI42" s="146">
        <v>2421.4899999999998</v>
      </c>
      <c r="BJ42" s="142" t="s">
        <v>704</v>
      </c>
      <c r="BK42" s="142" t="s">
        <v>705</v>
      </c>
      <c r="BL42" s="142" t="s">
        <v>706</v>
      </c>
      <c r="BM42" s="142" t="s">
        <v>160</v>
      </c>
      <c r="BN42" s="142" t="s">
        <v>60</v>
      </c>
      <c r="BO42" s="142" t="s">
        <v>707</v>
      </c>
      <c r="BP42" s="142" t="s">
        <v>708</v>
      </c>
      <c r="BQ42" s="142" t="s">
        <v>709</v>
      </c>
      <c r="BR42" s="142" t="s">
        <v>710</v>
      </c>
    </row>
    <row r="43" spans="1:70">
      <c r="A43" s="142">
        <v>2418032</v>
      </c>
      <c r="B43" s="142"/>
      <c r="C43" s="142"/>
      <c r="D43" s="142" t="s">
        <v>159</v>
      </c>
      <c r="E43" s="142" t="s">
        <v>600</v>
      </c>
      <c r="F43" s="142" t="s">
        <v>633</v>
      </c>
      <c r="G43" s="142">
        <v>135648</v>
      </c>
      <c r="H43" s="142">
        <v>6442</v>
      </c>
      <c r="I43" s="142" t="s">
        <v>762</v>
      </c>
      <c r="J43" s="143" t="s">
        <v>261</v>
      </c>
      <c r="K43" s="142" t="s">
        <v>60</v>
      </c>
      <c r="L43" s="142" t="s">
        <v>262</v>
      </c>
      <c r="M43" s="142">
        <v>10</v>
      </c>
      <c r="N43" s="142" t="s">
        <v>714</v>
      </c>
      <c r="O43" s="142" t="s">
        <v>702</v>
      </c>
      <c r="P43" s="142"/>
      <c r="Q43" s="142"/>
      <c r="R43" s="144">
        <v>45505</v>
      </c>
      <c r="S43" s="142" t="s">
        <v>703</v>
      </c>
      <c r="T43" s="142">
        <v>2</v>
      </c>
      <c r="U43" s="142" t="s">
        <v>702</v>
      </c>
      <c r="V43" s="144">
        <v>45778.032160995397</v>
      </c>
      <c r="W43" s="145">
        <v>2</v>
      </c>
      <c r="X43" s="145">
        <v>1</v>
      </c>
      <c r="Y43" s="142"/>
      <c r="Z43" s="145">
        <v>10.029999999999999</v>
      </c>
      <c r="AA43" s="142"/>
      <c r="AB43" s="142"/>
      <c r="AC43" s="142"/>
      <c r="AD43" s="142"/>
      <c r="AE43" s="142"/>
      <c r="AF43" s="142"/>
      <c r="AG43" s="146">
        <v>2316.61</v>
      </c>
      <c r="AH43" s="142">
        <v>642.9</v>
      </c>
      <c r="AI43" s="142">
        <v>1673.71</v>
      </c>
      <c r="AJ43" s="142">
        <v>101.41</v>
      </c>
      <c r="AK43" s="146">
        <v>671.04</v>
      </c>
      <c r="AL43" s="146">
        <v>1746.98</v>
      </c>
      <c r="AM43" s="146">
        <v>2418.02</v>
      </c>
      <c r="AN43" s="142"/>
      <c r="AO43" s="142"/>
      <c r="AP43" s="142"/>
      <c r="AQ43" s="142"/>
      <c r="AR43" s="142"/>
      <c r="AS43" s="142"/>
      <c r="AT43" s="142"/>
      <c r="AU43" s="146">
        <v>2418.02</v>
      </c>
      <c r="AV43" s="142"/>
      <c r="AW43" s="142"/>
      <c r="AX43" s="142"/>
      <c r="AY43" s="142"/>
      <c r="AZ43" s="142"/>
      <c r="BA43" s="142"/>
      <c r="BB43" s="142"/>
      <c r="BC43" s="147">
        <v>0</v>
      </c>
      <c r="BD43" s="142"/>
      <c r="BE43" s="142"/>
      <c r="BF43" s="142"/>
      <c r="BG43" s="142"/>
      <c r="BH43" s="144">
        <v>45798</v>
      </c>
      <c r="BI43" s="146">
        <v>2409.69</v>
      </c>
      <c r="BJ43" s="142" t="s">
        <v>704</v>
      </c>
      <c r="BK43" s="142" t="s">
        <v>705</v>
      </c>
      <c r="BL43" s="142" t="s">
        <v>706</v>
      </c>
      <c r="BM43" s="142" t="s">
        <v>160</v>
      </c>
      <c r="BN43" s="142" t="s">
        <v>60</v>
      </c>
      <c r="BO43" s="142" t="s">
        <v>707</v>
      </c>
      <c r="BP43" s="142" t="s">
        <v>708</v>
      </c>
      <c r="BQ43" s="142" t="s">
        <v>709</v>
      </c>
      <c r="BR43" s="142" t="s">
        <v>710</v>
      </c>
    </row>
    <row r="44" spans="1:70">
      <c r="A44" s="142">
        <v>2416483</v>
      </c>
      <c r="B44" s="142"/>
      <c r="C44" s="142"/>
      <c r="D44" s="142" t="s">
        <v>159</v>
      </c>
      <c r="E44" s="142" t="s">
        <v>578</v>
      </c>
      <c r="F44" s="142" t="s">
        <v>733</v>
      </c>
      <c r="G44" s="142">
        <v>135650</v>
      </c>
      <c r="H44" s="142">
        <v>6416</v>
      </c>
      <c r="I44" s="142" t="s">
        <v>763</v>
      </c>
      <c r="J44" s="143" t="s">
        <v>261</v>
      </c>
      <c r="K44" s="142" t="s">
        <v>60</v>
      </c>
      <c r="L44" s="142" t="s">
        <v>262</v>
      </c>
      <c r="M44" s="142">
        <v>15</v>
      </c>
      <c r="N44" s="142" t="s">
        <v>714</v>
      </c>
      <c r="O44" s="142" t="s">
        <v>702</v>
      </c>
      <c r="P44" s="142"/>
      <c r="Q44" s="142"/>
      <c r="R44" s="144">
        <v>45383</v>
      </c>
      <c r="S44" s="142" t="s">
        <v>703</v>
      </c>
      <c r="T44" s="142">
        <v>2</v>
      </c>
      <c r="U44" s="142" t="s">
        <v>702</v>
      </c>
      <c r="V44" s="144">
        <v>45778.032183368101</v>
      </c>
      <c r="W44" s="145">
        <v>2</v>
      </c>
      <c r="X44" s="145">
        <v>1</v>
      </c>
      <c r="Y44" s="142"/>
      <c r="Z44" s="145">
        <v>10.029999999999999</v>
      </c>
      <c r="AA44" s="142"/>
      <c r="AB44" s="142"/>
      <c r="AC44" s="142"/>
      <c r="AD44" s="142"/>
      <c r="AE44" s="142"/>
      <c r="AF44" s="142"/>
      <c r="AG44" s="146">
        <v>2300</v>
      </c>
      <c r="AH44" s="142">
        <v>659.96</v>
      </c>
      <c r="AI44" s="142">
        <v>1640.04</v>
      </c>
      <c r="AJ44" s="142">
        <v>129.86000000000001</v>
      </c>
      <c r="AK44" s="146">
        <v>697.22</v>
      </c>
      <c r="AL44" s="146">
        <v>1732.64</v>
      </c>
      <c r="AM44" s="146">
        <v>2429.86</v>
      </c>
      <c r="AN44" s="142"/>
      <c r="AO44" s="142"/>
      <c r="AP44" s="142"/>
      <c r="AQ44" s="142"/>
      <c r="AR44" s="142"/>
      <c r="AS44" s="142"/>
      <c r="AT44" s="142"/>
      <c r="AU44" s="146">
        <v>2429.86</v>
      </c>
      <c r="AV44" s="142"/>
      <c r="AW44" s="142"/>
      <c r="AX44" s="142"/>
      <c r="AY44" s="142"/>
      <c r="AZ44" s="142"/>
      <c r="BA44" s="142"/>
      <c r="BB44" s="142"/>
      <c r="BC44" s="147">
        <v>0</v>
      </c>
      <c r="BD44" s="142"/>
      <c r="BE44" s="142"/>
      <c r="BF44" s="142"/>
      <c r="BG44" s="142"/>
      <c r="BH44" s="144">
        <v>45798</v>
      </c>
      <c r="BI44" s="146">
        <v>2421.4899999999998</v>
      </c>
      <c r="BJ44" s="142" t="s">
        <v>704</v>
      </c>
      <c r="BK44" s="142" t="s">
        <v>705</v>
      </c>
      <c r="BL44" s="142" t="s">
        <v>706</v>
      </c>
      <c r="BM44" s="142" t="s">
        <v>160</v>
      </c>
      <c r="BN44" s="142" t="s">
        <v>60</v>
      </c>
      <c r="BO44" s="142" t="s">
        <v>707</v>
      </c>
      <c r="BP44" s="142" t="s">
        <v>708</v>
      </c>
      <c r="BQ44" s="142" t="s">
        <v>709</v>
      </c>
      <c r="BR44" s="142" t="s">
        <v>710</v>
      </c>
    </row>
    <row r="45" spans="1:70">
      <c r="A45" s="142">
        <v>2419523</v>
      </c>
      <c r="B45" s="142"/>
      <c r="C45" s="142"/>
      <c r="D45" s="142" t="s">
        <v>159</v>
      </c>
      <c r="E45" s="142" t="s">
        <v>612</v>
      </c>
      <c r="F45" s="142" t="s">
        <v>635</v>
      </c>
      <c r="G45" s="142">
        <v>135699</v>
      </c>
      <c r="H45" s="142">
        <v>6487</v>
      </c>
      <c r="I45" s="142" t="s">
        <v>764</v>
      </c>
      <c r="J45" s="143" t="s">
        <v>302</v>
      </c>
      <c r="K45" s="142" t="s">
        <v>60</v>
      </c>
      <c r="L45" s="142" t="s">
        <v>303</v>
      </c>
      <c r="M45" s="142">
        <v>5</v>
      </c>
      <c r="N45" s="142" t="s">
        <v>714</v>
      </c>
      <c r="O45" s="142" t="s">
        <v>702</v>
      </c>
      <c r="P45" s="142"/>
      <c r="Q45" s="142"/>
      <c r="R45" s="144">
        <v>45658</v>
      </c>
      <c r="S45" s="142" t="s">
        <v>703</v>
      </c>
      <c r="T45" s="142">
        <v>2</v>
      </c>
      <c r="U45" s="142" t="s">
        <v>702</v>
      </c>
      <c r="V45" s="144">
        <v>45778.032444213</v>
      </c>
      <c r="W45" s="145">
        <v>2</v>
      </c>
      <c r="X45" s="145">
        <v>1</v>
      </c>
      <c r="Y45" s="142"/>
      <c r="Z45" s="145">
        <v>10.029999999999999</v>
      </c>
      <c r="AA45" s="142"/>
      <c r="AB45" s="142"/>
      <c r="AC45" s="142"/>
      <c r="AD45" s="142"/>
      <c r="AE45" s="142"/>
      <c r="AF45" s="142"/>
      <c r="AG45" s="146">
        <v>3001.28</v>
      </c>
      <c r="AH45" s="142">
        <v>798.82</v>
      </c>
      <c r="AI45" s="142">
        <v>2202.46</v>
      </c>
      <c r="AJ45" s="142">
        <v>77.16</v>
      </c>
      <c r="AK45" s="146">
        <v>819.36</v>
      </c>
      <c r="AL45" s="146">
        <v>2259.08</v>
      </c>
      <c r="AM45" s="146">
        <v>3078.44</v>
      </c>
      <c r="AN45" s="142"/>
      <c r="AO45" s="142"/>
      <c r="AP45" s="142"/>
      <c r="AQ45" s="142"/>
      <c r="AR45" s="142"/>
      <c r="AS45" s="142"/>
      <c r="AT45" s="142"/>
      <c r="AU45" s="146">
        <v>3078.44</v>
      </c>
      <c r="AV45" s="142"/>
      <c r="AW45" s="142"/>
      <c r="AX45" s="142"/>
      <c r="AY45" s="142"/>
      <c r="AZ45" s="142"/>
      <c r="BA45" s="142"/>
      <c r="BB45" s="142"/>
      <c r="BC45" s="147">
        <v>0</v>
      </c>
      <c r="BD45" s="142"/>
      <c r="BE45" s="142"/>
      <c r="BF45" s="142"/>
      <c r="BG45" s="142"/>
      <c r="BH45" s="144">
        <v>45798</v>
      </c>
      <c r="BI45" s="146">
        <v>3067.83</v>
      </c>
      <c r="BJ45" s="142" t="s">
        <v>704</v>
      </c>
      <c r="BK45" s="142" t="s">
        <v>705</v>
      </c>
      <c r="BL45" s="142" t="s">
        <v>706</v>
      </c>
      <c r="BM45" s="142" t="s">
        <v>160</v>
      </c>
      <c r="BN45" s="142" t="s">
        <v>60</v>
      </c>
      <c r="BO45" s="142" t="s">
        <v>707</v>
      </c>
      <c r="BP45" s="142" t="s">
        <v>708</v>
      </c>
      <c r="BQ45" s="142" t="s">
        <v>709</v>
      </c>
      <c r="BR45" s="142" t="s">
        <v>710</v>
      </c>
    </row>
    <row r="46" spans="1:70">
      <c r="A46" s="142">
        <v>2419687</v>
      </c>
      <c r="B46" s="142"/>
      <c r="C46" s="142"/>
      <c r="D46" s="142" t="s">
        <v>159</v>
      </c>
      <c r="E46" s="142" t="s">
        <v>612</v>
      </c>
      <c r="F46" s="142" t="s">
        <v>624</v>
      </c>
      <c r="G46" s="142">
        <v>135700</v>
      </c>
      <c r="H46" s="142">
        <v>6488</v>
      </c>
      <c r="I46" s="142" t="s">
        <v>765</v>
      </c>
      <c r="J46" s="143" t="s">
        <v>302</v>
      </c>
      <c r="K46" s="142" t="s">
        <v>60</v>
      </c>
      <c r="L46" s="142" t="s">
        <v>303</v>
      </c>
      <c r="M46" s="142">
        <v>5</v>
      </c>
      <c r="N46" s="142" t="s">
        <v>714</v>
      </c>
      <c r="O46" s="142" t="s">
        <v>702</v>
      </c>
      <c r="P46" s="142"/>
      <c r="Q46" s="142"/>
      <c r="R46" s="144">
        <v>45658</v>
      </c>
      <c r="S46" s="142" t="s">
        <v>703</v>
      </c>
      <c r="T46" s="142">
        <v>2</v>
      </c>
      <c r="U46" s="142" t="s">
        <v>702</v>
      </c>
      <c r="V46" s="144">
        <v>45778.0324541667</v>
      </c>
      <c r="W46" s="145">
        <v>2</v>
      </c>
      <c r="X46" s="145">
        <v>1</v>
      </c>
      <c r="Y46" s="142"/>
      <c r="Z46" s="145">
        <v>10.029999999999999</v>
      </c>
      <c r="AA46" s="142"/>
      <c r="AB46" s="142"/>
      <c r="AC46" s="142"/>
      <c r="AD46" s="142"/>
      <c r="AE46" s="142"/>
      <c r="AF46" s="142"/>
      <c r="AG46" s="146">
        <v>3001.28</v>
      </c>
      <c r="AH46" s="142">
        <v>798.82</v>
      </c>
      <c r="AI46" s="142">
        <v>2202.46</v>
      </c>
      <c r="AJ46" s="142">
        <v>77.16</v>
      </c>
      <c r="AK46" s="146">
        <v>819.36</v>
      </c>
      <c r="AL46" s="146">
        <v>2259.08</v>
      </c>
      <c r="AM46" s="146">
        <v>3078.44</v>
      </c>
      <c r="AN46" s="142"/>
      <c r="AO46" s="142"/>
      <c r="AP46" s="142"/>
      <c r="AQ46" s="142"/>
      <c r="AR46" s="142"/>
      <c r="AS46" s="142"/>
      <c r="AT46" s="142"/>
      <c r="AU46" s="146">
        <v>3078.44</v>
      </c>
      <c r="AV46" s="142"/>
      <c r="AW46" s="142"/>
      <c r="AX46" s="142"/>
      <c r="AY46" s="142"/>
      <c r="AZ46" s="142"/>
      <c r="BA46" s="142"/>
      <c r="BB46" s="142"/>
      <c r="BC46" s="147">
        <v>0</v>
      </c>
      <c r="BD46" s="142"/>
      <c r="BE46" s="142"/>
      <c r="BF46" s="142"/>
      <c r="BG46" s="142"/>
      <c r="BH46" s="144">
        <v>45798</v>
      </c>
      <c r="BI46" s="146">
        <v>3067.83</v>
      </c>
      <c r="BJ46" s="142" t="s">
        <v>704</v>
      </c>
      <c r="BK46" s="142" t="s">
        <v>705</v>
      </c>
      <c r="BL46" s="142" t="s">
        <v>706</v>
      </c>
      <c r="BM46" s="142" t="s">
        <v>160</v>
      </c>
      <c r="BN46" s="142" t="s">
        <v>60</v>
      </c>
      <c r="BO46" s="142" t="s">
        <v>707</v>
      </c>
      <c r="BP46" s="142" t="s">
        <v>708</v>
      </c>
      <c r="BQ46" s="142" t="s">
        <v>709</v>
      </c>
      <c r="BR46" s="142" t="s">
        <v>710</v>
      </c>
    </row>
    <row r="47" spans="1:70">
      <c r="A47" s="142">
        <v>2468746</v>
      </c>
      <c r="B47" s="142"/>
      <c r="C47" s="142"/>
      <c r="D47" s="142" t="s">
        <v>159</v>
      </c>
      <c r="E47" s="142" t="s">
        <v>613</v>
      </c>
      <c r="F47" s="142" t="s">
        <v>644</v>
      </c>
      <c r="G47" s="142">
        <v>135701</v>
      </c>
      <c r="H47" s="142">
        <v>6493</v>
      </c>
      <c r="I47" s="142" t="s">
        <v>766</v>
      </c>
      <c r="J47" s="143" t="s">
        <v>304</v>
      </c>
      <c r="K47" s="142" t="s">
        <v>60</v>
      </c>
      <c r="L47" s="142" t="s">
        <v>305</v>
      </c>
      <c r="M47" s="142">
        <v>6</v>
      </c>
      <c r="N47" s="142"/>
      <c r="O47" s="142" t="s">
        <v>702</v>
      </c>
      <c r="P47" s="142"/>
      <c r="Q47" s="142"/>
      <c r="R47" s="144">
        <v>45658</v>
      </c>
      <c r="S47" s="142" t="s">
        <v>742</v>
      </c>
      <c r="T47" s="142">
        <v>2</v>
      </c>
      <c r="U47" s="142" t="s">
        <v>702</v>
      </c>
      <c r="V47" s="144">
        <v>45778.032463738396</v>
      </c>
      <c r="W47" s="145">
        <v>2</v>
      </c>
      <c r="X47" s="145">
        <v>1</v>
      </c>
      <c r="Y47" s="142"/>
      <c r="Z47" s="145">
        <v>0</v>
      </c>
      <c r="AA47" s="142"/>
      <c r="AB47" s="142"/>
      <c r="AC47" s="142"/>
      <c r="AD47" s="142"/>
      <c r="AE47" s="142"/>
      <c r="AF47" s="142"/>
      <c r="AG47" s="146">
        <v>11620.47</v>
      </c>
      <c r="AH47" s="142">
        <v>11620.47</v>
      </c>
      <c r="AI47" s="142">
        <v>0</v>
      </c>
      <c r="AJ47" s="142">
        <v>0</v>
      </c>
      <c r="AK47" s="146">
        <v>11620.47</v>
      </c>
      <c r="AL47" s="142"/>
      <c r="AM47" s="146">
        <v>11620.47</v>
      </c>
      <c r="AN47" s="142"/>
      <c r="AO47" s="142"/>
      <c r="AP47" s="142"/>
      <c r="AQ47" s="142"/>
      <c r="AR47" s="145">
        <v>0</v>
      </c>
      <c r="AS47" s="146">
        <v>0</v>
      </c>
      <c r="AT47" s="142"/>
      <c r="AU47" s="146">
        <v>11620.47</v>
      </c>
      <c r="AV47" s="146">
        <v>11620.47</v>
      </c>
      <c r="AW47" s="144">
        <v>45779</v>
      </c>
      <c r="AX47" s="144">
        <v>45782</v>
      </c>
      <c r="AY47" s="146">
        <v>11620.47</v>
      </c>
      <c r="AZ47" s="146">
        <v>0</v>
      </c>
      <c r="BA47" s="147">
        <v>0</v>
      </c>
      <c r="BB47" s="147">
        <v>0</v>
      </c>
      <c r="BC47" s="147">
        <v>0</v>
      </c>
      <c r="BD47" s="147">
        <v>0</v>
      </c>
      <c r="BE47" s="147">
        <v>0</v>
      </c>
      <c r="BF47" s="147">
        <v>0</v>
      </c>
      <c r="BG47" s="142"/>
      <c r="BH47" s="144">
        <v>45787</v>
      </c>
      <c r="BI47" s="146">
        <v>0</v>
      </c>
      <c r="BJ47" s="142" t="s">
        <v>735</v>
      </c>
      <c r="BK47" s="142" t="s">
        <v>705</v>
      </c>
      <c r="BL47" s="142" t="s">
        <v>706</v>
      </c>
      <c r="BM47" s="142" t="s">
        <v>160</v>
      </c>
      <c r="BN47" s="142" t="s">
        <v>60</v>
      </c>
      <c r="BO47" s="142" t="s">
        <v>707</v>
      </c>
      <c r="BP47" s="142" t="s">
        <v>708</v>
      </c>
      <c r="BQ47" s="142" t="s">
        <v>709</v>
      </c>
      <c r="BR47" s="142" t="s">
        <v>710</v>
      </c>
    </row>
    <row r="48" spans="1:70">
      <c r="A48" s="142">
        <v>2416140</v>
      </c>
      <c r="B48" s="142"/>
      <c r="C48" s="142"/>
      <c r="D48" s="142" t="s">
        <v>159</v>
      </c>
      <c r="E48" s="142" t="s">
        <v>605</v>
      </c>
      <c r="F48" s="142" t="s">
        <v>642</v>
      </c>
      <c r="G48" s="142">
        <v>135652</v>
      </c>
      <c r="H48" s="142">
        <v>6414</v>
      </c>
      <c r="I48" s="142" t="s">
        <v>767</v>
      </c>
      <c r="J48" s="143" t="s">
        <v>89</v>
      </c>
      <c r="K48" s="142" t="s">
        <v>60</v>
      </c>
      <c r="L48" s="142" t="s">
        <v>263</v>
      </c>
      <c r="M48" s="142">
        <v>14</v>
      </c>
      <c r="N48" s="142" t="s">
        <v>714</v>
      </c>
      <c r="O48" s="142" t="s">
        <v>702</v>
      </c>
      <c r="P48" s="142"/>
      <c r="Q48" s="142"/>
      <c r="R48" s="144">
        <v>45383</v>
      </c>
      <c r="S48" s="142" t="s">
        <v>703</v>
      </c>
      <c r="T48" s="142">
        <v>2</v>
      </c>
      <c r="U48" s="142" t="s">
        <v>702</v>
      </c>
      <c r="V48" s="144">
        <v>45778.0321938657</v>
      </c>
      <c r="W48" s="145">
        <v>2</v>
      </c>
      <c r="X48" s="145">
        <v>1</v>
      </c>
      <c r="Y48" s="142"/>
      <c r="Z48" s="145">
        <v>10.029999999999999</v>
      </c>
      <c r="AA48" s="142"/>
      <c r="AB48" s="142"/>
      <c r="AC48" s="142"/>
      <c r="AD48" s="142"/>
      <c r="AE48" s="142"/>
      <c r="AF48" s="142"/>
      <c r="AG48" s="146">
        <v>3599.18</v>
      </c>
      <c r="AH48" s="142">
        <v>984.38</v>
      </c>
      <c r="AI48" s="142">
        <v>2614.8000000000002</v>
      </c>
      <c r="AJ48" s="142">
        <v>203.21</v>
      </c>
      <c r="AK48" s="146">
        <v>1039.96</v>
      </c>
      <c r="AL48" s="146">
        <v>2762.43</v>
      </c>
      <c r="AM48" s="146">
        <v>3802.39</v>
      </c>
      <c r="AN48" s="142"/>
      <c r="AO48" s="142"/>
      <c r="AP48" s="142"/>
      <c r="AQ48" s="142"/>
      <c r="AR48" s="142"/>
      <c r="AS48" s="142"/>
      <c r="AT48" s="142"/>
      <c r="AU48" s="146">
        <v>3802.39</v>
      </c>
      <c r="AV48" s="142"/>
      <c r="AW48" s="142"/>
      <c r="AX48" s="142"/>
      <c r="AY48" s="142"/>
      <c r="AZ48" s="142"/>
      <c r="BA48" s="142"/>
      <c r="BB48" s="142"/>
      <c r="BC48" s="147">
        <v>0</v>
      </c>
      <c r="BD48" s="142"/>
      <c r="BE48" s="142"/>
      <c r="BF48" s="142"/>
      <c r="BG48" s="142"/>
      <c r="BH48" s="144">
        <v>45787</v>
      </c>
      <c r="BI48" s="146">
        <v>3800.37</v>
      </c>
      <c r="BJ48" s="142" t="s">
        <v>704</v>
      </c>
      <c r="BK48" s="142" t="s">
        <v>705</v>
      </c>
      <c r="BL48" s="142" t="s">
        <v>706</v>
      </c>
      <c r="BM48" s="142" t="s">
        <v>160</v>
      </c>
      <c r="BN48" s="142" t="s">
        <v>60</v>
      </c>
      <c r="BO48" s="142" t="s">
        <v>707</v>
      </c>
      <c r="BP48" s="142" t="s">
        <v>708</v>
      </c>
      <c r="BQ48" s="142" t="s">
        <v>709</v>
      </c>
      <c r="BR48" s="142" t="s">
        <v>710</v>
      </c>
    </row>
    <row r="49" spans="1:70">
      <c r="A49" s="142">
        <v>2414409</v>
      </c>
      <c r="B49" s="142"/>
      <c r="C49" s="142"/>
      <c r="D49" s="142" t="s">
        <v>159</v>
      </c>
      <c r="E49" s="142" t="s">
        <v>591</v>
      </c>
      <c r="F49" s="142" t="s">
        <v>644</v>
      </c>
      <c r="G49" s="142">
        <v>135653</v>
      </c>
      <c r="H49" s="142">
        <v>6395</v>
      </c>
      <c r="I49" s="142" t="s">
        <v>768</v>
      </c>
      <c r="J49" s="143" t="s">
        <v>264</v>
      </c>
      <c r="K49" s="142" t="s">
        <v>60</v>
      </c>
      <c r="L49" s="142" t="s">
        <v>265</v>
      </c>
      <c r="M49" s="142">
        <v>15</v>
      </c>
      <c r="N49" s="142" t="s">
        <v>714</v>
      </c>
      <c r="O49" s="142" t="s">
        <v>702</v>
      </c>
      <c r="P49" s="142"/>
      <c r="Q49" s="142"/>
      <c r="R49" s="144">
        <v>45352</v>
      </c>
      <c r="S49" s="142" t="s">
        <v>703</v>
      </c>
      <c r="T49" s="142">
        <v>2</v>
      </c>
      <c r="U49" s="142" t="s">
        <v>702</v>
      </c>
      <c r="V49" s="144">
        <v>45778.032203472198</v>
      </c>
      <c r="W49" s="145">
        <v>2</v>
      </c>
      <c r="X49" s="145">
        <v>1</v>
      </c>
      <c r="Y49" s="142"/>
      <c r="Z49" s="145">
        <v>10.029999999999999</v>
      </c>
      <c r="AA49" s="142"/>
      <c r="AB49" s="142"/>
      <c r="AC49" s="142"/>
      <c r="AD49" s="142"/>
      <c r="AE49" s="142"/>
      <c r="AF49" s="142"/>
      <c r="AG49" s="146">
        <v>3978.87</v>
      </c>
      <c r="AH49" s="142">
        <v>2053.69</v>
      </c>
      <c r="AI49" s="142">
        <v>1925.18</v>
      </c>
      <c r="AJ49" s="142">
        <v>259.52999999999997</v>
      </c>
      <c r="AK49" s="146">
        <v>2187.65</v>
      </c>
      <c r="AL49" s="146">
        <v>2050.75</v>
      </c>
      <c r="AM49" s="146">
        <v>4238.3999999999996</v>
      </c>
      <c r="AN49" s="142"/>
      <c r="AO49" s="142"/>
      <c r="AP49" s="142"/>
      <c r="AQ49" s="142"/>
      <c r="AR49" s="142"/>
      <c r="AS49" s="142"/>
      <c r="AT49" s="142"/>
      <c r="AU49" s="146">
        <v>4238.3999999999996</v>
      </c>
      <c r="AV49" s="142"/>
      <c r="AW49" s="142"/>
      <c r="AX49" s="142"/>
      <c r="AY49" s="142"/>
      <c r="AZ49" s="142"/>
      <c r="BA49" s="142"/>
      <c r="BB49" s="142"/>
      <c r="BC49" s="147">
        <v>0</v>
      </c>
      <c r="BD49" s="142"/>
      <c r="BE49" s="142"/>
      <c r="BF49" s="142"/>
      <c r="BG49" s="142"/>
      <c r="BH49" s="144">
        <v>45798</v>
      </c>
      <c r="BI49" s="146">
        <v>4223.8</v>
      </c>
      <c r="BJ49" s="142" t="s">
        <v>704</v>
      </c>
      <c r="BK49" s="142" t="s">
        <v>705</v>
      </c>
      <c r="BL49" s="142" t="s">
        <v>706</v>
      </c>
      <c r="BM49" s="142" t="s">
        <v>160</v>
      </c>
      <c r="BN49" s="142" t="s">
        <v>60</v>
      </c>
      <c r="BO49" s="142" t="s">
        <v>707</v>
      </c>
      <c r="BP49" s="142" t="s">
        <v>708</v>
      </c>
      <c r="BQ49" s="142" t="s">
        <v>709</v>
      </c>
      <c r="BR49" s="142" t="s">
        <v>710</v>
      </c>
    </row>
    <row r="50" spans="1:70">
      <c r="A50" s="142">
        <v>2413080</v>
      </c>
      <c r="B50" s="142"/>
      <c r="C50" s="142"/>
      <c r="D50" s="142" t="s">
        <v>159</v>
      </c>
      <c r="E50" s="142" t="s">
        <v>598</v>
      </c>
      <c r="F50" s="142" t="s">
        <v>628</v>
      </c>
      <c r="G50" s="142">
        <v>135654</v>
      </c>
      <c r="H50" s="142">
        <v>6379</v>
      </c>
      <c r="I50" s="142" t="s">
        <v>769</v>
      </c>
      <c r="J50" s="143" t="s">
        <v>87</v>
      </c>
      <c r="K50" s="142" t="s">
        <v>60</v>
      </c>
      <c r="L50" s="142" t="s">
        <v>266</v>
      </c>
      <c r="M50" s="142">
        <v>14</v>
      </c>
      <c r="N50" s="142" t="s">
        <v>714</v>
      </c>
      <c r="O50" s="142" t="s">
        <v>702</v>
      </c>
      <c r="P50" s="142"/>
      <c r="Q50" s="142"/>
      <c r="R50" s="144">
        <v>45383</v>
      </c>
      <c r="S50" s="142" t="s">
        <v>703</v>
      </c>
      <c r="T50" s="142">
        <v>2</v>
      </c>
      <c r="U50" s="142" t="s">
        <v>702</v>
      </c>
      <c r="V50" s="144">
        <v>45778.032209108802</v>
      </c>
      <c r="W50" s="145">
        <v>2</v>
      </c>
      <c r="X50" s="145">
        <v>1</v>
      </c>
      <c r="Y50" s="142"/>
      <c r="Z50" s="145">
        <v>10.029999999999999</v>
      </c>
      <c r="AA50" s="142"/>
      <c r="AB50" s="142"/>
      <c r="AC50" s="142"/>
      <c r="AD50" s="142"/>
      <c r="AE50" s="142"/>
      <c r="AF50" s="142"/>
      <c r="AG50" s="146">
        <v>3727.51</v>
      </c>
      <c r="AH50" s="142">
        <v>1069.56</v>
      </c>
      <c r="AI50" s="142">
        <v>2657.95</v>
      </c>
      <c r="AJ50" s="142">
        <v>210.45</v>
      </c>
      <c r="AK50" s="146">
        <v>1129.95</v>
      </c>
      <c r="AL50" s="146">
        <v>2808.01</v>
      </c>
      <c r="AM50" s="146">
        <v>3937.96</v>
      </c>
      <c r="AN50" s="142"/>
      <c r="AO50" s="142"/>
      <c r="AP50" s="142"/>
      <c r="AQ50" s="142"/>
      <c r="AR50" s="142"/>
      <c r="AS50" s="142"/>
      <c r="AT50" s="142"/>
      <c r="AU50" s="146">
        <v>3937.96</v>
      </c>
      <c r="AV50" s="142"/>
      <c r="AW50" s="142"/>
      <c r="AX50" s="142"/>
      <c r="AY50" s="142"/>
      <c r="AZ50" s="142"/>
      <c r="BA50" s="142"/>
      <c r="BB50" s="142"/>
      <c r="BC50" s="147">
        <v>0</v>
      </c>
      <c r="BD50" s="142"/>
      <c r="BE50" s="142"/>
      <c r="BF50" s="142"/>
      <c r="BG50" s="142"/>
      <c r="BH50" s="144">
        <v>45798</v>
      </c>
      <c r="BI50" s="146">
        <v>3924.39</v>
      </c>
      <c r="BJ50" s="142" t="s">
        <v>704</v>
      </c>
      <c r="BK50" s="142" t="s">
        <v>705</v>
      </c>
      <c r="BL50" s="142" t="s">
        <v>706</v>
      </c>
      <c r="BM50" s="142" t="s">
        <v>160</v>
      </c>
      <c r="BN50" s="142" t="s">
        <v>60</v>
      </c>
      <c r="BO50" s="142" t="s">
        <v>707</v>
      </c>
      <c r="BP50" s="142" t="s">
        <v>708</v>
      </c>
      <c r="BQ50" s="142" t="s">
        <v>709</v>
      </c>
      <c r="BR50" s="142" t="s">
        <v>710</v>
      </c>
    </row>
    <row r="51" spans="1:70">
      <c r="A51" s="142">
        <v>2418208</v>
      </c>
      <c r="B51" s="142"/>
      <c r="C51" s="142"/>
      <c r="D51" s="142" t="s">
        <v>159</v>
      </c>
      <c r="E51" s="142" t="s">
        <v>606</v>
      </c>
      <c r="F51" s="142" t="s">
        <v>635</v>
      </c>
      <c r="G51" s="142">
        <v>135655</v>
      </c>
      <c r="H51" s="142">
        <v>6444</v>
      </c>
      <c r="I51" s="142" t="s">
        <v>770</v>
      </c>
      <c r="J51" s="143" t="s">
        <v>267</v>
      </c>
      <c r="K51" s="142" t="s">
        <v>60</v>
      </c>
      <c r="L51" s="142" t="s">
        <v>268</v>
      </c>
      <c r="M51" s="142">
        <v>10</v>
      </c>
      <c r="N51" s="142"/>
      <c r="O51" s="142" t="s">
        <v>702</v>
      </c>
      <c r="P51" s="142"/>
      <c r="Q51" s="142"/>
      <c r="R51" s="144">
        <v>45505</v>
      </c>
      <c r="S51" s="142" t="s">
        <v>703</v>
      </c>
      <c r="T51" s="142">
        <v>2</v>
      </c>
      <c r="U51" s="142" t="s">
        <v>702</v>
      </c>
      <c r="V51" s="144">
        <v>45778.032218321801</v>
      </c>
      <c r="W51" s="145">
        <v>2</v>
      </c>
      <c r="X51" s="145">
        <v>1</v>
      </c>
      <c r="Y51" s="142"/>
      <c r="Z51" s="145">
        <v>0</v>
      </c>
      <c r="AA51" s="142"/>
      <c r="AB51" s="142"/>
      <c r="AC51" s="142"/>
      <c r="AD51" s="142"/>
      <c r="AE51" s="142"/>
      <c r="AF51" s="142"/>
      <c r="AG51" s="146">
        <v>8576.2000000000007</v>
      </c>
      <c r="AH51" s="142">
        <v>8576.2000000000007</v>
      </c>
      <c r="AI51" s="142">
        <v>0</v>
      </c>
      <c r="AJ51" s="142">
        <v>375.43</v>
      </c>
      <c r="AK51" s="146">
        <v>8951.6299999999992</v>
      </c>
      <c r="AL51" s="146">
        <v>0</v>
      </c>
      <c r="AM51" s="146">
        <v>8951.6299999999992</v>
      </c>
      <c r="AN51" s="142"/>
      <c r="AO51" s="142"/>
      <c r="AP51" s="142"/>
      <c r="AQ51" s="142"/>
      <c r="AR51" s="142"/>
      <c r="AS51" s="142"/>
      <c r="AT51" s="142"/>
      <c r="AU51" s="146">
        <v>8951.6299999999992</v>
      </c>
      <c r="AV51" s="142"/>
      <c r="AW51" s="142"/>
      <c r="AX51" s="142"/>
      <c r="AY51" s="142"/>
      <c r="AZ51" s="142"/>
      <c r="BA51" s="142"/>
      <c r="BB51" s="142"/>
      <c r="BC51" s="147">
        <v>0</v>
      </c>
      <c r="BD51" s="142"/>
      <c r="BE51" s="142"/>
      <c r="BF51" s="142"/>
      <c r="BG51" s="142"/>
      <c r="BH51" s="144">
        <v>45798</v>
      </c>
      <c r="BI51" s="146">
        <v>8951.6299999999992</v>
      </c>
      <c r="BJ51" s="142" t="s">
        <v>704</v>
      </c>
      <c r="BK51" s="142" t="s">
        <v>705</v>
      </c>
      <c r="BL51" s="142" t="s">
        <v>706</v>
      </c>
      <c r="BM51" s="142" t="s">
        <v>160</v>
      </c>
      <c r="BN51" s="142" t="s">
        <v>60</v>
      </c>
      <c r="BO51" s="142" t="s">
        <v>707</v>
      </c>
      <c r="BP51" s="142" t="s">
        <v>708</v>
      </c>
      <c r="BQ51" s="142" t="s">
        <v>709</v>
      </c>
      <c r="BR51" s="142" t="s">
        <v>710</v>
      </c>
    </row>
    <row r="52" spans="1:70">
      <c r="A52" s="142">
        <v>2418245</v>
      </c>
      <c r="B52" s="142"/>
      <c r="C52" s="142"/>
      <c r="D52" s="142" t="s">
        <v>159</v>
      </c>
      <c r="E52" s="142" t="s">
        <v>606</v>
      </c>
      <c r="F52" s="142" t="s">
        <v>624</v>
      </c>
      <c r="G52" s="142">
        <v>135656</v>
      </c>
      <c r="H52" s="142">
        <v>6445</v>
      </c>
      <c r="I52" s="142" t="s">
        <v>771</v>
      </c>
      <c r="J52" s="143" t="s">
        <v>267</v>
      </c>
      <c r="K52" s="142" t="s">
        <v>60</v>
      </c>
      <c r="L52" s="142" t="s">
        <v>268</v>
      </c>
      <c r="M52" s="142">
        <v>10</v>
      </c>
      <c r="N52" s="142"/>
      <c r="O52" s="142" t="s">
        <v>702</v>
      </c>
      <c r="P52" s="142"/>
      <c r="Q52" s="142"/>
      <c r="R52" s="144">
        <v>45505</v>
      </c>
      <c r="S52" s="142" t="s">
        <v>703</v>
      </c>
      <c r="T52" s="142">
        <v>2</v>
      </c>
      <c r="U52" s="142" t="s">
        <v>702</v>
      </c>
      <c r="V52" s="144">
        <v>45778.032220138899</v>
      </c>
      <c r="W52" s="145">
        <v>2</v>
      </c>
      <c r="X52" s="145">
        <v>1</v>
      </c>
      <c r="Y52" s="142"/>
      <c r="Z52" s="145">
        <v>0</v>
      </c>
      <c r="AA52" s="142"/>
      <c r="AB52" s="142"/>
      <c r="AC52" s="142"/>
      <c r="AD52" s="142"/>
      <c r="AE52" s="142"/>
      <c r="AF52" s="142"/>
      <c r="AG52" s="146">
        <v>8591.5499999999993</v>
      </c>
      <c r="AH52" s="142">
        <v>8591.5499999999993</v>
      </c>
      <c r="AI52" s="142">
        <v>0</v>
      </c>
      <c r="AJ52" s="142">
        <v>376.1</v>
      </c>
      <c r="AK52" s="146">
        <v>8967.65</v>
      </c>
      <c r="AL52" s="146">
        <v>0</v>
      </c>
      <c r="AM52" s="146">
        <v>8967.65</v>
      </c>
      <c r="AN52" s="142"/>
      <c r="AO52" s="142"/>
      <c r="AP52" s="142"/>
      <c r="AQ52" s="142"/>
      <c r="AR52" s="142"/>
      <c r="AS52" s="142"/>
      <c r="AT52" s="142"/>
      <c r="AU52" s="146">
        <v>8967.65</v>
      </c>
      <c r="AV52" s="142"/>
      <c r="AW52" s="142"/>
      <c r="AX52" s="142"/>
      <c r="AY52" s="142"/>
      <c r="AZ52" s="142"/>
      <c r="BA52" s="142"/>
      <c r="BB52" s="142"/>
      <c r="BC52" s="147">
        <v>0</v>
      </c>
      <c r="BD52" s="142"/>
      <c r="BE52" s="142"/>
      <c r="BF52" s="142"/>
      <c r="BG52" s="142"/>
      <c r="BH52" s="144">
        <v>45798</v>
      </c>
      <c r="BI52" s="146">
        <v>8967.65</v>
      </c>
      <c r="BJ52" s="142" t="s">
        <v>704</v>
      </c>
      <c r="BK52" s="142" t="s">
        <v>705</v>
      </c>
      <c r="BL52" s="142" t="s">
        <v>706</v>
      </c>
      <c r="BM52" s="142" t="s">
        <v>160</v>
      </c>
      <c r="BN52" s="142" t="s">
        <v>60</v>
      </c>
      <c r="BO52" s="142" t="s">
        <v>707</v>
      </c>
      <c r="BP52" s="142" t="s">
        <v>708</v>
      </c>
      <c r="BQ52" s="142" t="s">
        <v>709</v>
      </c>
      <c r="BR52" s="142" t="s">
        <v>710</v>
      </c>
    </row>
    <row r="53" spans="1:70">
      <c r="A53" s="142">
        <v>2415634</v>
      </c>
      <c r="B53" s="142"/>
      <c r="C53" s="142"/>
      <c r="D53" s="142" t="s">
        <v>159</v>
      </c>
      <c r="E53" s="142" t="s">
        <v>595</v>
      </c>
      <c r="F53" s="142" t="s">
        <v>724</v>
      </c>
      <c r="G53" s="142">
        <v>135657</v>
      </c>
      <c r="H53" s="142">
        <v>6405</v>
      </c>
      <c r="I53" s="142" t="s">
        <v>772</v>
      </c>
      <c r="J53" s="143" t="s">
        <v>269</v>
      </c>
      <c r="K53" s="142" t="s">
        <v>60</v>
      </c>
      <c r="L53" s="142" t="s">
        <v>270</v>
      </c>
      <c r="M53" s="142">
        <v>14</v>
      </c>
      <c r="N53" s="142"/>
      <c r="O53" s="142" t="s">
        <v>702</v>
      </c>
      <c r="P53" s="142"/>
      <c r="Q53" s="142"/>
      <c r="R53" s="144">
        <v>45383</v>
      </c>
      <c r="S53" s="142" t="s">
        <v>703</v>
      </c>
      <c r="T53" s="142">
        <v>2</v>
      </c>
      <c r="U53" s="142" t="s">
        <v>702</v>
      </c>
      <c r="V53" s="144">
        <v>45778.032221793997</v>
      </c>
      <c r="W53" s="145">
        <v>2</v>
      </c>
      <c r="X53" s="145">
        <v>1</v>
      </c>
      <c r="Y53" s="142"/>
      <c r="Z53" s="145">
        <v>0</v>
      </c>
      <c r="AA53" s="142"/>
      <c r="AB53" s="142"/>
      <c r="AC53" s="142"/>
      <c r="AD53" s="142"/>
      <c r="AE53" s="142"/>
      <c r="AF53" s="142"/>
      <c r="AG53" s="146">
        <v>5722.79</v>
      </c>
      <c r="AH53" s="142">
        <v>5722.79</v>
      </c>
      <c r="AI53" s="142">
        <v>0</v>
      </c>
      <c r="AJ53" s="142">
        <v>323.11</v>
      </c>
      <c r="AK53" s="146">
        <v>6045.9</v>
      </c>
      <c r="AL53" s="146">
        <v>0</v>
      </c>
      <c r="AM53" s="146">
        <v>6045.9</v>
      </c>
      <c r="AN53" s="142"/>
      <c r="AO53" s="142"/>
      <c r="AP53" s="142"/>
      <c r="AQ53" s="142"/>
      <c r="AR53" s="142"/>
      <c r="AS53" s="142"/>
      <c r="AT53" s="142"/>
      <c r="AU53" s="146">
        <v>6045.9</v>
      </c>
      <c r="AV53" s="142"/>
      <c r="AW53" s="142"/>
      <c r="AX53" s="142"/>
      <c r="AY53" s="142"/>
      <c r="AZ53" s="142"/>
      <c r="BA53" s="142"/>
      <c r="BB53" s="142"/>
      <c r="BC53" s="147">
        <v>0</v>
      </c>
      <c r="BD53" s="142"/>
      <c r="BE53" s="142"/>
      <c r="BF53" s="142"/>
      <c r="BG53" s="142"/>
      <c r="BH53" s="144">
        <v>45798</v>
      </c>
      <c r="BI53" s="146">
        <v>6045.9</v>
      </c>
      <c r="BJ53" s="142" t="s">
        <v>704</v>
      </c>
      <c r="BK53" s="142" t="s">
        <v>705</v>
      </c>
      <c r="BL53" s="142" t="s">
        <v>706</v>
      </c>
      <c r="BM53" s="142" t="s">
        <v>160</v>
      </c>
      <c r="BN53" s="142" t="s">
        <v>60</v>
      </c>
      <c r="BO53" s="142" t="s">
        <v>707</v>
      </c>
      <c r="BP53" s="142" t="s">
        <v>708</v>
      </c>
      <c r="BQ53" s="142" t="s">
        <v>709</v>
      </c>
      <c r="BR53" s="142" t="s">
        <v>710</v>
      </c>
    </row>
    <row r="54" spans="1:70">
      <c r="A54" s="142">
        <v>2416104</v>
      </c>
      <c r="B54" s="142"/>
      <c r="C54" s="142"/>
      <c r="D54" s="142" t="s">
        <v>159</v>
      </c>
      <c r="E54" s="142" t="s">
        <v>595</v>
      </c>
      <c r="F54" s="142" t="s">
        <v>646</v>
      </c>
      <c r="G54" s="142">
        <v>135658</v>
      </c>
      <c r="H54" s="142">
        <v>6412</v>
      </c>
      <c r="I54" s="142" t="s">
        <v>773</v>
      </c>
      <c r="J54" s="143" t="s">
        <v>271</v>
      </c>
      <c r="K54" s="142" t="s">
        <v>60</v>
      </c>
      <c r="L54" s="142" t="s">
        <v>272</v>
      </c>
      <c r="M54" s="142">
        <v>15</v>
      </c>
      <c r="N54" s="142"/>
      <c r="O54" s="142" t="s">
        <v>702</v>
      </c>
      <c r="P54" s="142"/>
      <c r="Q54" s="142"/>
      <c r="R54" s="144">
        <v>45352</v>
      </c>
      <c r="S54" s="142" t="s">
        <v>703</v>
      </c>
      <c r="T54" s="142">
        <v>2</v>
      </c>
      <c r="U54" s="142" t="s">
        <v>702</v>
      </c>
      <c r="V54" s="144">
        <v>45778.032223761598</v>
      </c>
      <c r="W54" s="145">
        <v>2</v>
      </c>
      <c r="X54" s="145">
        <v>1</v>
      </c>
      <c r="Y54" s="142"/>
      <c r="Z54" s="145">
        <v>0</v>
      </c>
      <c r="AA54" s="142"/>
      <c r="AB54" s="142"/>
      <c r="AC54" s="142"/>
      <c r="AD54" s="142"/>
      <c r="AE54" s="142"/>
      <c r="AF54" s="142"/>
      <c r="AG54" s="146">
        <v>8499.7099999999991</v>
      </c>
      <c r="AH54" s="142">
        <v>8499.7099999999991</v>
      </c>
      <c r="AI54" s="142">
        <v>0</v>
      </c>
      <c r="AJ54" s="142">
        <v>554.41999999999996</v>
      </c>
      <c r="AK54" s="146">
        <v>9054.1299999999992</v>
      </c>
      <c r="AL54" s="146">
        <v>0</v>
      </c>
      <c r="AM54" s="146">
        <v>9054.1299999999992</v>
      </c>
      <c r="AN54" s="142"/>
      <c r="AO54" s="142"/>
      <c r="AP54" s="142"/>
      <c r="AQ54" s="142"/>
      <c r="AR54" s="142"/>
      <c r="AS54" s="142"/>
      <c r="AT54" s="142"/>
      <c r="AU54" s="146">
        <v>9054.1299999999992</v>
      </c>
      <c r="AV54" s="142"/>
      <c r="AW54" s="142"/>
      <c r="AX54" s="142"/>
      <c r="AY54" s="142"/>
      <c r="AZ54" s="142"/>
      <c r="BA54" s="142"/>
      <c r="BB54" s="142"/>
      <c r="BC54" s="147">
        <v>0</v>
      </c>
      <c r="BD54" s="142"/>
      <c r="BE54" s="142"/>
      <c r="BF54" s="142"/>
      <c r="BG54" s="142"/>
      <c r="BH54" s="144">
        <v>45798</v>
      </c>
      <c r="BI54" s="146">
        <v>9054.1299999999992</v>
      </c>
      <c r="BJ54" s="142" t="s">
        <v>704</v>
      </c>
      <c r="BK54" s="142" t="s">
        <v>705</v>
      </c>
      <c r="BL54" s="142" t="s">
        <v>706</v>
      </c>
      <c r="BM54" s="142" t="s">
        <v>160</v>
      </c>
      <c r="BN54" s="142" t="s">
        <v>60</v>
      </c>
      <c r="BO54" s="142" t="s">
        <v>707</v>
      </c>
      <c r="BP54" s="142" t="s">
        <v>708</v>
      </c>
      <c r="BQ54" s="142" t="s">
        <v>709</v>
      </c>
      <c r="BR54" s="142" t="s">
        <v>710</v>
      </c>
    </row>
    <row r="55" spans="1:70">
      <c r="A55" s="142">
        <v>2411965</v>
      </c>
      <c r="B55" s="142"/>
      <c r="C55" s="142"/>
      <c r="D55" s="142" t="s">
        <v>159</v>
      </c>
      <c r="E55" s="142" t="s">
        <v>591</v>
      </c>
      <c r="F55" s="142" t="s">
        <v>774</v>
      </c>
      <c r="G55" s="142">
        <v>135660</v>
      </c>
      <c r="H55" s="142">
        <v>6361</v>
      </c>
      <c r="I55" s="142" t="s">
        <v>775</v>
      </c>
      <c r="J55" s="143" t="s">
        <v>273</v>
      </c>
      <c r="K55" s="142" t="s">
        <v>60</v>
      </c>
      <c r="L55" s="142" t="s">
        <v>274</v>
      </c>
      <c r="M55" s="142">
        <v>15</v>
      </c>
      <c r="N55" s="142"/>
      <c r="O55" s="142" t="s">
        <v>702</v>
      </c>
      <c r="P55" s="142"/>
      <c r="Q55" s="142"/>
      <c r="R55" s="144">
        <v>45352</v>
      </c>
      <c r="S55" s="142" t="s">
        <v>703</v>
      </c>
      <c r="T55" s="142">
        <v>2</v>
      </c>
      <c r="U55" s="142" t="s">
        <v>702</v>
      </c>
      <c r="V55" s="144">
        <v>45778.032225231502</v>
      </c>
      <c r="W55" s="145">
        <v>2</v>
      </c>
      <c r="X55" s="145">
        <v>1</v>
      </c>
      <c r="Y55" s="142"/>
      <c r="Z55" s="145">
        <v>0</v>
      </c>
      <c r="AA55" s="142"/>
      <c r="AB55" s="142"/>
      <c r="AC55" s="142"/>
      <c r="AD55" s="142"/>
      <c r="AE55" s="142"/>
      <c r="AF55" s="142"/>
      <c r="AG55" s="146">
        <v>7605</v>
      </c>
      <c r="AH55" s="142">
        <v>7605</v>
      </c>
      <c r="AI55" s="142">
        <v>0</v>
      </c>
      <c r="AJ55" s="142">
        <v>496.06</v>
      </c>
      <c r="AK55" s="146">
        <v>8101.06</v>
      </c>
      <c r="AL55" s="146">
        <v>0</v>
      </c>
      <c r="AM55" s="146">
        <v>8101.06</v>
      </c>
      <c r="AN55" s="142"/>
      <c r="AO55" s="142"/>
      <c r="AP55" s="142"/>
      <c r="AQ55" s="142"/>
      <c r="AR55" s="142"/>
      <c r="AS55" s="142"/>
      <c r="AT55" s="142"/>
      <c r="AU55" s="146">
        <v>8101.06</v>
      </c>
      <c r="AV55" s="142"/>
      <c r="AW55" s="142"/>
      <c r="AX55" s="142"/>
      <c r="AY55" s="142"/>
      <c r="AZ55" s="142"/>
      <c r="BA55" s="142"/>
      <c r="BB55" s="142"/>
      <c r="BC55" s="147">
        <v>0</v>
      </c>
      <c r="BD55" s="142"/>
      <c r="BE55" s="142"/>
      <c r="BF55" s="142"/>
      <c r="BG55" s="142"/>
      <c r="BH55" s="144">
        <v>45787</v>
      </c>
      <c r="BI55" s="146">
        <v>8101.06</v>
      </c>
      <c r="BJ55" s="142" t="s">
        <v>704</v>
      </c>
      <c r="BK55" s="142" t="s">
        <v>705</v>
      </c>
      <c r="BL55" s="142" t="s">
        <v>706</v>
      </c>
      <c r="BM55" s="142" t="s">
        <v>160</v>
      </c>
      <c r="BN55" s="142" t="s">
        <v>60</v>
      </c>
      <c r="BO55" s="142" t="s">
        <v>707</v>
      </c>
      <c r="BP55" s="142" t="s">
        <v>708</v>
      </c>
      <c r="BQ55" s="142" t="s">
        <v>709</v>
      </c>
      <c r="BR55" s="142" t="s">
        <v>710</v>
      </c>
    </row>
    <row r="56" spans="1:70">
      <c r="A56" s="142">
        <v>2415739</v>
      </c>
      <c r="B56" s="142"/>
      <c r="C56" s="142"/>
      <c r="D56" s="142" t="s">
        <v>159</v>
      </c>
      <c r="E56" s="142" t="s">
        <v>597</v>
      </c>
      <c r="F56" s="142" t="s">
        <v>776</v>
      </c>
      <c r="G56" s="142">
        <v>135661</v>
      </c>
      <c r="H56" s="142">
        <v>6409</v>
      </c>
      <c r="I56" s="142" t="s">
        <v>777</v>
      </c>
      <c r="J56" s="143" t="s">
        <v>275</v>
      </c>
      <c r="K56" s="142" t="s">
        <v>60</v>
      </c>
      <c r="L56" s="142" t="s">
        <v>276</v>
      </c>
      <c r="M56" s="142">
        <v>15</v>
      </c>
      <c r="N56" s="142" t="s">
        <v>714</v>
      </c>
      <c r="O56" s="142" t="s">
        <v>702</v>
      </c>
      <c r="P56" s="142"/>
      <c r="Q56" s="142"/>
      <c r="R56" s="144">
        <v>45352</v>
      </c>
      <c r="S56" s="142" t="s">
        <v>703</v>
      </c>
      <c r="T56" s="142">
        <v>2</v>
      </c>
      <c r="U56" s="142" t="s">
        <v>702</v>
      </c>
      <c r="V56" s="144">
        <v>45778.032226851901</v>
      </c>
      <c r="W56" s="145">
        <v>2</v>
      </c>
      <c r="X56" s="145">
        <v>1</v>
      </c>
      <c r="Y56" s="142"/>
      <c r="Z56" s="145">
        <v>10.029999999999999</v>
      </c>
      <c r="AA56" s="142"/>
      <c r="AB56" s="142"/>
      <c r="AC56" s="142"/>
      <c r="AD56" s="142"/>
      <c r="AE56" s="142"/>
      <c r="AF56" s="142"/>
      <c r="AG56" s="146">
        <v>2957.69</v>
      </c>
      <c r="AH56" s="142">
        <v>855.77</v>
      </c>
      <c r="AI56" s="142">
        <v>2101.92</v>
      </c>
      <c r="AJ56" s="142">
        <v>192.92</v>
      </c>
      <c r="AK56" s="146">
        <v>911.59</v>
      </c>
      <c r="AL56" s="146">
        <v>2239.02</v>
      </c>
      <c r="AM56" s="146">
        <v>3150.61</v>
      </c>
      <c r="AN56" s="142"/>
      <c r="AO56" s="142"/>
      <c r="AP56" s="142"/>
      <c r="AQ56" s="142"/>
      <c r="AR56" s="142"/>
      <c r="AS56" s="142"/>
      <c r="AT56" s="142"/>
      <c r="AU56" s="146">
        <v>3150.61</v>
      </c>
      <c r="AV56" s="142"/>
      <c r="AW56" s="142"/>
      <c r="AX56" s="142"/>
      <c r="AY56" s="142"/>
      <c r="AZ56" s="142"/>
      <c r="BA56" s="142"/>
      <c r="BB56" s="142"/>
      <c r="BC56" s="147">
        <v>0</v>
      </c>
      <c r="BD56" s="142"/>
      <c r="BE56" s="142"/>
      <c r="BF56" s="142"/>
      <c r="BG56" s="142"/>
      <c r="BH56" s="144">
        <v>45798</v>
      </c>
      <c r="BI56" s="146">
        <v>3139.75</v>
      </c>
      <c r="BJ56" s="142" t="s">
        <v>704</v>
      </c>
      <c r="BK56" s="142" t="s">
        <v>705</v>
      </c>
      <c r="BL56" s="142" t="s">
        <v>706</v>
      </c>
      <c r="BM56" s="142" t="s">
        <v>160</v>
      </c>
      <c r="BN56" s="142" t="s">
        <v>60</v>
      </c>
      <c r="BO56" s="142" t="s">
        <v>707</v>
      </c>
      <c r="BP56" s="142" t="s">
        <v>708</v>
      </c>
      <c r="BQ56" s="142" t="s">
        <v>709</v>
      </c>
      <c r="BR56" s="142" t="s">
        <v>710</v>
      </c>
    </row>
    <row r="57" spans="1:70">
      <c r="A57" s="142">
        <v>2415903</v>
      </c>
      <c r="B57" s="142"/>
      <c r="C57" s="142"/>
      <c r="D57" s="142" t="s">
        <v>159</v>
      </c>
      <c r="E57" s="142" t="s">
        <v>597</v>
      </c>
      <c r="F57" s="142" t="s">
        <v>744</v>
      </c>
      <c r="G57" s="142">
        <v>135662</v>
      </c>
      <c r="H57" s="142">
        <v>6410</v>
      </c>
      <c r="I57" s="142" t="s">
        <v>778</v>
      </c>
      <c r="J57" s="143" t="s">
        <v>275</v>
      </c>
      <c r="K57" s="142" t="s">
        <v>60</v>
      </c>
      <c r="L57" s="142" t="s">
        <v>276</v>
      </c>
      <c r="M57" s="142">
        <v>15</v>
      </c>
      <c r="N57" s="142" t="s">
        <v>714</v>
      </c>
      <c r="O57" s="142" t="s">
        <v>702</v>
      </c>
      <c r="P57" s="142"/>
      <c r="Q57" s="142"/>
      <c r="R57" s="144">
        <v>45352</v>
      </c>
      <c r="S57" s="142" t="s">
        <v>703</v>
      </c>
      <c r="T57" s="142">
        <v>2</v>
      </c>
      <c r="U57" s="142" t="s">
        <v>702</v>
      </c>
      <c r="V57" s="144">
        <v>45778.032236111103</v>
      </c>
      <c r="W57" s="145">
        <v>2</v>
      </c>
      <c r="X57" s="145">
        <v>1</v>
      </c>
      <c r="Y57" s="142"/>
      <c r="Z57" s="145">
        <v>10.029999999999999</v>
      </c>
      <c r="AA57" s="142"/>
      <c r="AB57" s="142"/>
      <c r="AC57" s="142"/>
      <c r="AD57" s="142"/>
      <c r="AE57" s="142"/>
      <c r="AF57" s="142"/>
      <c r="AG57" s="146">
        <v>2957.69</v>
      </c>
      <c r="AH57" s="142">
        <v>855.77</v>
      </c>
      <c r="AI57" s="142">
        <v>2101.92</v>
      </c>
      <c r="AJ57" s="142">
        <v>192.92</v>
      </c>
      <c r="AK57" s="146">
        <v>911.59</v>
      </c>
      <c r="AL57" s="146">
        <v>2239.02</v>
      </c>
      <c r="AM57" s="146">
        <v>3150.61</v>
      </c>
      <c r="AN57" s="142"/>
      <c r="AO57" s="142"/>
      <c r="AP57" s="142"/>
      <c r="AQ57" s="142"/>
      <c r="AR57" s="142"/>
      <c r="AS57" s="142"/>
      <c r="AT57" s="142"/>
      <c r="AU57" s="146">
        <v>3150.61</v>
      </c>
      <c r="AV57" s="142"/>
      <c r="AW57" s="142"/>
      <c r="AX57" s="142"/>
      <c r="AY57" s="142"/>
      <c r="AZ57" s="142"/>
      <c r="BA57" s="142"/>
      <c r="BB57" s="142"/>
      <c r="BC57" s="147">
        <v>0</v>
      </c>
      <c r="BD57" s="142"/>
      <c r="BE57" s="142"/>
      <c r="BF57" s="142"/>
      <c r="BG57" s="142"/>
      <c r="BH57" s="144">
        <v>45798</v>
      </c>
      <c r="BI57" s="146">
        <v>3139.75</v>
      </c>
      <c r="BJ57" s="142" t="s">
        <v>704</v>
      </c>
      <c r="BK57" s="142" t="s">
        <v>705</v>
      </c>
      <c r="BL57" s="142" t="s">
        <v>706</v>
      </c>
      <c r="BM57" s="142" t="s">
        <v>160</v>
      </c>
      <c r="BN57" s="142" t="s">
        <v>60</v>
      </c>
      <c r="BO57" s="142" t="s">
        <v>707</v>
      </c>
      <c r="BP57" s="142" t="s">
        <v>708</v>
      </c>
      <c r="BQ57" s="142" t="s">
        <v>709</v>
      </c>
      <c r="BR57" s="142" t="s">
        <v>710</v>
      </c>
    </row>
    <row r="58" spans="1:70">
      <c r="A58" s="142">
        <v>2416659</v>
      </c>
      <c r="B58" s="142"/>
      <c r="C58" s="142"/>
      <c r="D58" s="142" t="s">
        <v>159</v>
      </c>
      <c r="E58" s="142" t="s">
        <v>595</v>
      </c>
      <c r="F58" s="142" t="s">
        <v>641</v>
      </c>
      <c r="G58" s="142">
        <v>135663</v>
      </c>
      <c r="H58" s="142">
        <v>6417</v>
      </c>
      <c r="I58" s="142" t="s">
        <v>779</v>
      </c>
      <c r="J58" s="143" t="s">
        <v>277</v>
      </c>
      <c r="K58" s="142" t="s">
        <v>60</v>
      </c>
      <c r="L58" s="142" t="s">
        <v>278</v>
      </c>
      <c r="M58" s="142">
        <v>15</v>
      </c>
      <c r="N58" s="142" t="s">
        <v>714</v>
      </c>
      <c r="O58" s="142" t="s">
        <v>702</v>
      </c>
      <c r="P58" s="142"/>
      <c r="Q58" s="142"/>
      <c r="R58" s="144">
        <v>45383</v>
      </c>
      <c r="S58" s="142" t="s">
        <v>703</v>
      </c>
      <c r="T58" s="142">
        <v>2</v>
      </c>
      <c r="U58" s="142" t="s">
        <v>702</v>
      </c>
      <c r="V58" s="144">
        <v>45778.032246215298</v>
      </c>
      <c r="W58" s="145">
        <v>2</v>
      </c>
      <c r="X58" s="145">
        <v>1</v>
      </c>
      <c r="Y58" s="142"/>
      <c r="Z58" s="145">
        <v>10.029999999999999</v>
      </c>
      <c r="AA58" s="142"/>
      <c r="AB58" s="142"/>
      <c r="AC58" s="142"/>
      <c r="AD58" s="142"/>
      <c r="AE58" s="142"/>
      <c r="AF58" s="142"/>
      <c r="AG58" s="146">
        <v>2467.52</v>
      </c>
      <c r="AH58" s="142">
        <v>708.02</v>
      </c>
      <c r="AI58" s="142">
        <v>1759.5</v>
      </c>
      <c r="AJ58" s="142">
        <v>139.32</v>
      </c>
      <c r="AK58" s="146">
        <v>747.99</v>
      </c>
      <c r="AL58" s="146">
        <v>1858.85</v>
      </c>
      <c r="AM58" s="146">
        <v>2606.84</v>
      </c>
      <c r="AN58" s="142"/>
      <c r="AO58" s="142"/>
      <c r="AP58" s="142"/>
      <c r="AQ58" s="142"/>
      <c r="AR58" s="142"/>
      <c r="AS58" s="142"/>
      <c r="AT58" s="142"/>
      <c r="AU58" s="146">
        <v>2606.84</v>
      </c>
      <c r="AV58" s="142"/>
      <c r="AW58" s="142"/>
      <c r="AX58" s="142"/>
      <c r="AY58" s="142"/>
      <c r="AZ58" s="142"/>
      <c r="BA58" s="142"/>
      <c r="BB58" s="142"/>
      <c r="BC58" s="147">
        <v>0</v>
      </c>
      <c r="BD58" s="142"/>
      <c r="BE58" s="142"/>
      <c r="BF58" s="142"/>
      <c r="BG58" s="142"/>
      <c r="BH58" s="144">
        <v>45798</v>
      </c>
      <c r="BI58" s="146">
        <v>2597.86</v>
      </c>
      <c r="BJ58" s="142" t="s">
        <v>704</v>
      </c>
      <c r="BK58" s="142" t="s">
        <v>705</v>
      </c>
      <c r="BL58" s="142" t="s">
        <v>706</v>
      </c>
      <c r="BM58" s="142" t="s">
        <v>160</v>
      </c>
      <c r="BN58" s="142" t="s">
        <v>60</v>
      </c>
      <c r="BO58" s="142" t="s">
        <v>707</v>
      </c>
      <c r="BP58" s="142" t="s">
        <v>708</v>
      </c>
      <c r="BQ58" s="142" t="s">
        <v>709</v>
      </c>
      <c r="BR58" s="142" t="s">
        <v>710</v>
      </c>
    </row>
    <row r="59" spans="1:70">
      <c r="A59" s="142">
        <v>2417318</v>
      </c>
      <c r="B59" s="142"/>
      <c r="C59" s="142"/>
      <c r="D59" s="142" t="s">
        <v>159</v>
      </c>
      <c r="E59" s="142" t="s">
        <v>591</v>
      </c>
      <c r="F59" s="142" t="s">
        <v>720</v>
      </c>
      <c r="G59" s="142">
        <v>135664</v>
      </c>
      <c r="H59" s="142">
        <v>6435</v>
      </c>
      <c r="I59" s="142" t="s">
        <v>780</v>
      </c>
      <c r="J59" s="143" t="s">
        <v>279</v>
      </c>
      <c r="K59" s="142" t="s">
        <v>60</v>
      </c>
      <c r="L59" s="142" t="s">
        <v>280</v>
      </c>
      <c r="M59" s="142">
        <v>12</v>
      </c>
      <c r="N59" s="142"/>
      <c r="O59" s="142" t="s">
        <v>702</v>
      </c>
      <c r="P59" s="142"/>
      <c r="Q59" s="142"/>
      <c r="R59" s="144">
        <v>45444</v>
      </c>
      <c r="S59" s="142" t="s">
        <v>703</v>
      </c>
      <c r="T59" s="142">
        <v>2</v>
      </c>
      <c r="U59" s="142" t="s">
        <v>702</v>
      </c>
      <c r="V59" s="144">
        <v>45778.032256747698</v>
      </c>
      <c r="W59" s="145">
        <v>2</v>
      </c>
      <c r="X59" s="145">
        <v>1</v>
      </c>
      <c r="Y59" s="142"/>
      <c r="Z59" s="145">
        <v>0</v>
      </c>
      <c r="AA59" s="142"/>
      <c r="AB59" s="142"/>
      <c r="AC59" s="142"/>
      <c r="AD59" s="142"/>
      <c r="AE59" s="142"/>
      <c r="AF59" s="142"/>
      <c r="AG59" s="146">
        <v>8639.9500000000007</v>
      </c>
      <c r="AH59" s="142">
        <v>8639.9500000000007</v>
      </c>
      <c r="AI59" s="142">
        <v>0</v>
      </c>
      <c r="AJ59" s="142">
        <v>438.74</v>
      </c>
      <c r="AK59" s="146">
        <v>9078.69</v>
      </c>
      <c r="AL59" s="146">
        <v>0</v>
      </c>
      <c r="AM59" s="146">
        <v>9078.69</v>
      </c>
      <c r="AN59" s="142"/>
      <c r="AO59" s="142"/>
      <c r="AP59" s="142"/>
      <c r="AQ59" s="142"/>
      <c r="AR59" s="142"/>
      <c r="AS59" s="142"/>
      <c r="AT59" s="142"/>
      <c r="AU59" s="146">
        <v>9078.69</v>
      </c>
      <c r="AV59" s="142"/>
      <c r="AW59" s="142"/>
      <c r="AX59" s="142"/>
      <c r="AY59" s="142"/>
      <c r="AZ59" s="142"/>
      <c r="BA59" s="142"/>
      <c r="BB59" s="142"/>
      <c r="BC59" s="147">
        <v>0</v>
      </c>
      <c r="BD59" s="142"/>
      <c r="BE59" s="142"/>
      <c r="BF59" s="142"/>
      <c r="BG59" s="142"/>
      <c r="BH59" s="144">
        <v>45798</v>
      </c>
      <c r="BI59" s="146">
        <v>9078.69</v>
      </c>
      <c r="BJ59" s="142" t="s">
        <v>704</v>
      </c>
      <c r="BK59" s="142" t="s">
        <v>705</v>
      </c>
      <c r="BL59" s="142" t="s">
        <v>706</v>
      </c>
      <c r="BM59" s="142" t="s">
        <v>160</v>
      </c>
      <c r="BN59" s="142" t="s">
        <v>60</v>
      </c>
      <c r="BO59" s="142" t="s">
        <v>707</v>
      </c>
      <c r="BP59" s="142" t="s">
        <v>708</v>
      </c>
      <c r="BQ59" s="142" t="s">
        <v>709</v>
      </c>
      <c r="BR59" s="142" t="s">
        <v>710</v>
      </c>
    </row>
    <row r="60" spans="1:70">
      <c r="A60" s="142">
        <v>2419297</v>
      </c>
      <c r="B60" s="142"/>
      <c r="C60" s="142"/>
      <c r="D60" s="142" t="s">
        <v>159</v>
      </c>
      <c r="E60" s="142" t="s">
        <v>608</v>
      </c>
      <c r="F60" s="142" t="s">
        <v>628</v>
      </c>
      <c r="G60" s="142">
        <v>135665</v>
      </c>
      <c r="H60" s="142">
        <v>6475</v>
      </c>
      <c r="I60" s="142" t="s">
        <v>781</v>
      </c>
      <c r="J60" s="143" t="s">
        <v>281</v>
      </c>
      <c r="K60" s="142" t="s">
        <v>60</v>
      </c>
      <c r="L60" s="142" t="s">
        <v>282</v>
      </c>
      <c r="M60" s="142">
        <v>7</v>
      </c>
      <c r="N60" s="142"/>
      <c r="O60" s="142" t="s">
        <v>702</v>
      </c>
      <c r="P60" s="142"/>
      <c r="Q60" s="142"/>
      <c r="R60" s="144">
        <v>45597</v>
      </c>
      <c r="S60" s="142" t="s">
        <v>703</v>
      </c>
      <c r="T60" s="142">
        <v>2</v>
      </c>
      <c r="U60" s="142" t="s">
        <v>702</v>
      </c>
      <c r="V60" s="144">
        <v>45778.0322584491</v>
      </c>
      <c r="W60" s="145">
        <v>2</v>
      </c>
      <c r="X60" s="145">
        <v>1</v>
      </c>
      <c r="Y60" s="142"/>
      <c r="Z60" s="145">
        <v>0</v>
      </c>
      <c r="AA60" s="142"/>
      <c r="AB60" s="142"/>
      <c r="AC60" s="142"/>
      <c r="AD60" s="142"/>
      <c r="AE60" s="142"/>
      <c r="AF60" s="142"/>
      <c r="AG60" s="146">
        <v>4900</v>
      </c>
      <c r="AH60" s="142">
        <v>4900</v>
      </c>
      <c r="AI60" s="142">
        <v>0</v>
      </c>
      <c r="AJ60" s="142">
        <v>173.83</v>
      </c>
      <c r="AK60" s="146">
        <v>5073.83</v>
      </c>
      <c r="AL60" s="146">
        <v>0</v>
      </c>
      <c r="AM60" s="146">
        <v>5073.83</v>
      </c>
      <c r="AN60" s="142"/>
      <c r="AO60" s="142"/>
      <c r="AP60" s="142"/>
      <c r="AQ60" s="142"/>
      <c r="AR60" s="142"/>
      <c r="AS60" s="142"/>
      <c r="AT60" s="142"/>
      <c r="AU60" s="146">
        <v>5073.83</v>
      </c>
      <c r="AV60" s="142"/>
      <c r="AW60" s="142"/>
      <c r="AX60" s="142"/>
      <c r="AY60" s="142"/>
      <c r="AZ60" s="142"/>
      <c r="BA60" s="142"/>
      <c r="BB60" s="142"/>
      <c r="BC60" s="147">
        <v>0</v>
      </c>
      <c r="BD60" s="142"/>
      <c r="BE60" s="142"/>
      <c r="BF60" s="142"/>
      <c r="BG60" s="142"/>
      <c r="BH60" s="144">
        <v>45798</v>
      </c>
      <c r="BI60" s="146">
        <v>5073.83</v>
      </c>
      <c r="BJ60" s="142" t="s">
        <v>704</v>
      </c>
      <c r="BK60" s="142" t="s">
        <v>705</v>
      </c>
      <c r="BL60" s="142" t="s">
        <v>706</v>
      </c>
      <c r="BM60" s="142" t="s">
        <v>160</v>
      </c>
      <c r="BN60" s="142" t="s">
        <v>60</v>
      </c>
      <c r="BO60" s="142" t="s">
        <v>707</v>
      </c>
      <c r="BP60" s="142" t="s">
        <v>708</v>
      </c>
      <c r="BQ60" s="142" t="s">
        <v>709</v>
      </c>
      <c r="BR60" s="142" t="s">
        <v>710</v>
      </c>
    </row>
    <row r="61" spans="1:70">
      <c r="A61" s="142">
        <v>2412843</v>
      </c>
      <c r="B61" s="142"/>
      <c r="C61" s="142"/>
      <c r="D61" s="142" t="s">
        <v>159</v>
      </c>
      <c r="E61" s="142" t="s">
        <v>591</v>
      </c>
      <c r="F61" s="142" t="s">
        <v>632</v>
      </c>
      <c r="G61" s="142">
        <v>135666</v>
      </c>
      <c r="H61" s="142">
        <v>6376</v>
      </c>
      <c r="I61" s="142" t="s">
        <v>782</v>
      </c>
      <c r="J61" s="143" t="s">
        <v>283</v>
      </c>
      <c r="K61" s="142" t="s">
        <v>60</v>
      </c>
      <c r="L61" s="142" t="s">
        <v>284</v>
      </c>
      <c r="M61" s="142">
        <v>15</v>
      </c>
      <c r="N61" s="142"/>
      <c r="O61" s="142" t="s">
        <v>702</v>
      </c>
      <c r="P61" s="142"/>
      <c r="Q61" s="142"/>
      <c r="R61" s="144">
        <v>45352</v>
      </c>
      <c r="S61" s="142" t="s">
        <v>703</v>
      </c>
      <c r="T61" s="142">
        <v>2</v>
      </c>
      <c r="U61" s="142" t="s">
        <v>702</v>
      </c>
      <c r="V61" s="144">
        <v>45778.032259525498</v>
      </c>
      <c r="W61" s="145">
        <v>2</v>
      </c>
      <c r="X61" s="145">
        <v>1</v>
      </c>
      <c r="Y61" s="142"/>
      <c r="Z61" s="145">
        <v>0</v>
      </c>
      <c r="AA61" s="142"/>
      <c r="AB61" s="142"/>
      <c r="AC61" s="142"/>
      <c r="AD61" s="142"/>
      <c r="AE61" s="142"/>
      <c r="AF61" s="142"/>
      <c r="AG61" s="146">
        <v>8452.75</v>
      </c>
      <c r="AH61" s="142">
        <v>8452.75</v>
      </c>
      <c r="AI61" s="142">
        <v>0</v>
      </c>
      <c r="AJ61" s="142">
        <v>551.35</v>
      </c>
      <c r="AK61" s="146">
        <v>9004.1</v>
      </c>
      <c r="AL61" s="146">
        <v>0</v>
      </c>
      <c r="AM61" s="146">
        <v>9004.1</v>
      </c>
      <c r="AN61" s="142"/>
      <c r="AO61" s="142"/>
      <c r="AP61" s="142"/>
      <c r="AQ61" s="142"/>
      <c r="AR61" s="142"/>
      <c r="AS61" s="142"/>
      <c r="AT61" s="142"/>
      <c r="AU61" s="146">
        <v>9004.1</v>
      </c>
      <c r="AV61" s="142"/>
      <c r="AW61" s="142"/>
      <c r="AX61" s="142"/>
      <c r="AY61" s="142"/>
      <c r="AZ61" s="142"/>
      <c r="BA61" s="142"/>
      <c r="BB61" s="142"/>
      <c r="BC61" s="147">
        <v>0</v>
      </c>
      <c r="BD61" s="142"/>
      <c r="BE61" s="142"/>
      <c r="BF61" s="142"/>
      <c r="BG61" s="142"/>
      <c r="BH61" s="144">
        <v>45798</v>
      </c>
      <c r="BI61" s="146">
        <v>9004.1</v>
      </c>
      <c r="BJ61" s="142" t="s">
        <v>704</v>
      </c>
      <c r="BK61" s="142" t="s">
        <v>705</v>
      </c>
      <c r="BL61" s="142" t="s">
        <v>706</v>
      </c>
      <c r="BM61" s="142" t="s">
        <v>160</v>
      </c>
      <c r="BN61" s="142" t="s">
        <v>60</v>
      </c>
      <c r="BO61" s="142" t="s">
        <v>707</v>
      </c>
      <c r="BP61" s="142" t="s">
        <v>708</v>
      </c>
      <c r="BQ61" s="142" t="s">
        <v>709</v>
      </c>
      <c r="BR61" s="142" t="s">
        <v>710</v>
      </c>
    </row>
    <row r="62" spans="1:70">
      <c r="A62" s="142">
        <v>2415272</v>
      </c>
      <c r="B62" s="142"/>
      <c r="C62" s="142"/>
      <c r="D62" s="142" t="s">
        <v>159</v>
      </c>
      <c r="E62" s="142" t="s">
        <v>609</v>
      </c>
      <c r="F62" s="142" t="s">
        <v>644</v>
      </c>
      <c r="G62" s="142">
        <v>135667</v>
      </c>
      <c r="H62" s="142">
        <v>6402</v>
      </c>
      <c r="I62" s="142" t="s">
        <v>783</v>
      </c>
      <c r="J62" s="143" t="s">
        <v>85</v>
      </c>
      <c r="K62" s="142" t="s">
        <v>60</v>
      </c>
      <c r="L62" s="142" t="s">
        <v>285</v>
      </c>
      <c r="M62" s="142">
        <v>15</v>
      </c>
      <c r="N62" s="142" t="s">
        <v>714</v>
      </c>
      <c r="O62" s="142" t="s">
        <v>702</v>
      </c>
      <c r="P62" s="142"/>
      <c r="Q62" s="142"/>
      <c r="R62" s="144">
        <v>45352</v>
      </c>
      <c r="S62" s="142" t="s">
        <v>703</v>
      </c>
      <c r="T62" s="142">
        <v>2</v>
      </c>
      <c r="U62" s="142" t="s">
        <v>702</v>
      </c>
      <c r="V62" s="144">
        <v>45778.032261145803</v>
      </c>
      <c r="W62" s="145">
        <v>2</v>
      </c>
      <c r="X62" s="145">
        <v>1</v>
      </c>
      <c r="Y62" s="142"/>
      <c r="Z62" s="145">
        <v>10.029999999999999</v>
      </c>
      <c r="AA62" s="142"/>
      <c r="AB62" s="142"/>
      <c r="AC62" s="142"/>
      <c r="AD62" s="142"/>
      <c r="AE62" s="142"/>
      <c r="AF62" s="142"/>
      <c r="AG62" s="146">
        <v>3787.4</v>
      </c>
      <c r="AH62" s="142">
        <v>1095.8399999999999</v>
      </c>
      <c r="AI62" s="142">
        <v>2691.56</v>
      </c>
      <c r="AJ62" s="142">
        <v>247.04</v>
      </c>
      <c r="AK62" s="146">
        <v>1167.32</v>
      </c>
      <c r="AL62" s="146">
        <v>2867.12</v>
      </c>
      <c r="AM62" s="146">
        <v>4034.44</v>
      </c>
      <c r="AN62" s="142"/>
      <c r="AO62" s="142"/>
      <c r="AP62" s="142"/>
      <c r="AQ62" s="142"/>
      <c r="AR62" s="142"/>
      <c r="AS62" s="142"/>
      <c r="AT62" s="142"/>
      <c r="AU62" s="146">
        <v>4034.44</v>
      </c>
      <c r="AV62" s="142"/>
      <c r="AW62" s="142"/>
      <c r="AX62" s="142"/>
      <c r="AY62" s="142"/>
      <c r="AZ62" s="142"/>
      <c r="BA62" s="142"/>
      <c r="BB62" s="142"/>
      <c r="BC62" s="147">
        <v>0</v>
      </c>
      <c r="BD62" s="142"/>
      <c r="BE62" s="142"/>
      <c r="BF62" s="142"/>
      <c r="BG62" s="142"/>
      <c r="BH62" s="144">
        <v>45798</v>
      </c>
      <c r="BI62" s="146">
        <v>4020.54</v>
      </c>
      <c r="BJ62" s="142" t="s">
        <v>704</v>
      </c>
      <c r="BK62" s="142" t="s">
        <v>705</v>
      </c>
      <c r="BL62" s="142" t="s">
        <v>706</v>
      </c>
      <c r="BM62" s="142" t="s">
        <v>160</v>
      </c>
      <c r="BN62" s="142" t="s">
        <v>60</v>
      </c>
      <c r="BO62" s="142" t="s">
        <v>707</v>
      </c>
      <c r="BP62" s="142" t="s">
        <v>708</v>
      </c>
      <c r="BQ62" s="142" t="s">
        <v>709</v>
      </c>
      <c r="BR62" s="142" t="s">
        <v>710</v>
      </c>
    </row>
    <row r="63" spans="1:70">
      <c r="A63" s="142">
        <v>2468393</v>
      </c>
      <c r="B63" s="142"/>
      <c r="C63" s="142"/>
      <c r="D63" s="142" t="s">
        <v>159</v>
      </c>
      <c r="E63" s="142" t="s">
        <v>603</v>
      </c>
      <c r="F63" s="142" t="s">
        <v>644</v>
      </c>
      <c r="G63" s="142">
        <v>135923</v>
      </c>
      <c r="H63" s="142">
        <v>6497</v>
      </c>
      <c r="I63" s="142" t="s">
        <v>784</v>
      </c>
      <c r="J63" s="143" t="s">
        <v>90</v>
      </c>
      <c r="K63" s="142" t="s">
        <v>60</v>
      </c>
      <c r="L63" s="142" t="s">
        <v>309</v>
      </c>
      <c r="M63" s="142">
        <v>4</v>
      </c>
      <c r="N63" s="142" t="s">
        <v>714</v>
      </c>
      <c r="O63" s="142" t="s">
        <v>723</v>
      </c>
      <c r="P63" s="142"/>
      <c r="Q63" s="142"/>
      <c r="R63" s="144">
        <v>45689</v>
      </c>
      <c r="S63" s="142" t="s">
        <v>703</v>
      </c>
      <c r="T63" s="142">
        <v>2</v>
      </c>
      <c r="U63" s="142" t="s">
        <v>702</v>
      </c>
      <c r="V63" s="144">
        <v>45778.033581215299</v>
      </c>
      <c r="W63" s="145">
        <v>2</v>
      </c>
      <c r="X63" s="145">
        <v>1</v>
      </c>
      <c r="Y63" s="142"/>
      <c r="Z63" s="145">
        <v>10.033899999999999</v>
      </c>
      <c r="AA63" s="142"/>
      <c r="AB63" s="142"/>
      <c r="AC63" s="142"/>
      <c r="AD63" s="142"/>
      <c r="AE63" s="142"/>
      <c r="AF63" s="142"/>
      <c r="AG63" s="146">
        <v>4041.14</v>
      </c>
      <c r="AH63" s="142">
        <v>4009.07</v>
      </c>
      <c r="AI63" s="142">
        <v>32.07</v>
      </c>
      <c r="AJ63" s="142">
        <v>82.46</v>
      </c>
      <c r="AK63" s="146">
        <v>4090.87</v>
      </c>
      <c r="AL63" s="146">
        <v>32.729999999999997</v>
      </c>
      <c r="AM63" s="146">
        <v>4123.6000000000004</v>
      </c>
      <c r="AN63" s="142"/>
      <c r="AO63" s="142"/>
      <c r="AP63" s="142"/>
      <c r="AQ63" s="142"/>
      <c r="AR63" s="142"/>
      <c r="AS63" s="142"/>
      <c r="AT63" s="142"/>
      <c r="AU63" s="146">
        <v>4123.6000000000004</v>
      </c>
      <c r="AV63" s="142"/>
      <c r="AW63" s="142"/>
      <c r="AX63" s="142"/>
      <c r="AY63" s="142"/>
      <c r="AZ63" s="142"/>
      <c r="BA63" s="142"/>
      <c r="BB63" s="142"/>
      <c r="BC63" s="147">
        <v>0</v>
      </c>
      <c r="BD63" s="142"/>
      <c r="BE63" s="142"/>
      <c r="BF63" s="142"/>
      <c r="BG63" s="142"/>
      <c r="BH63" s="144">
        <v>45798</v>
      </c>
      <c r="BI63" s="146">
        <v>4109.3900000000003</v>
      </c>
      <c r="BJ63" s="142" t="s">
        <v>704</v>
      </c>
      <c r="BK63" s="142" t="s">
        <v>705</v>
      </c>
      <c r="BL63" s="142" t="s">
        <v>706</v>
      </c>
      <c r="BM63" s="142" t="s">
        <v>160</v>
      </c>
      <c r="BN63" s="142" t="s">
        <v>60</v>
      </c>
      <c r="BO63" s="142" t="s">
        <v>707</v>
      </c>
      <c r="BP63" s="142" t="s">
        <v>708</v>
      </c>
      <c r="BQ63" s="142" t="s">
        <v>709</v>
      </c>
      <c r="BR63" s="142" t="s">
        <v>710</v>
      </c>
    </row>
    <row r="64" spans="1:70">
      <c r="A64" s="142">
        <v>2413044</v>
      </c>
      <c r="B64" s="142"/>
      <c r="C64" s="142"/>
      <c r="D64" s="142" t="s">
        <v>159</v>
      </c>
      <c r="E64" s="142" t="s">
        <v>595</v>
      </c>
      <c r="F64" s="142" t="s">
        <v>776</v>
      </c>
      <c r="G64" s="142">
        <v>135668</v>
      </c>
      <c r="H64" s="142">
        <v>6378</v>
      </c>
      <c r="I64" s="142" t="s">
        <v>785</v>
      </c>
      <c r="J64" s="143" t="s">
        <v>286</v>
      </c>
      <c r="K64" s="142" t="s">
        <v>60</v>
      </c>
      <c r="L64" s="142" t="s">
        <v>287</v>
      </c>
      <c r="M64" s="142">
        <v>15</v>
      </c>
      <c r="N64" s="142"/>
      <c r="O64" s="142" t="s">
        <v>702</v>
      </c>
      <c r="P64" s="142"/>
      <c r="Q64" s="142"/>
      <c r="R64" s="144">
        <v>45352</v>
      </c>
      <c r="S64" s="142" t="s">
        <v>703</v>
      </c>
      <c r="T64" s="142">
        <v>2</v>
      </c>
      <c r="U64" s="142" t="s">
        <v>702</v>
      </c>
      <c r="V64" s="144">
        <v>45778.032271331002</v>
      </c>
      <c r="W64" s="145">
        <v>2</v>
      </c>
      <c r="X64" s="145">
        <v>1</v>
      </c>
      <c r="Y64" s="142"/>
      <c r="Z64" s="145">
        <v>0</v>
      </c>
      <c r="AA64" s="142"/>
      <c r="AB64" s="142"/>
      <c r="AC64" s="142"/>
      <c r="AD64" s="142"/>
      <c r="AE64" s="142"/>
      <c r="AF64" s="142"/>
      <c r="AG64" s="146">
        <v>8499.7099999999991</v>
      </c>
      <c r="AH64" s="142">
        <v>8499.7099999999991</v>
      </c>
      <c r="AI64" s="142">
        <v>0</v>
      </c>
      <c r="AJ64" s="142">
        <v>554.41999999999996</v>
      </c>
      <c r="AK64" s="146">
        <v>9054.1299999999992</v>
      </c>
      <c r="AL64" s="146">
        <v>0</v>
      </c>
      <c r="AM64" s="146">
        <v>9054.1299999999992</v>
      </c>
      <c r="AN64" s="142"/>
      <c r="AO64" s="142"/>
      <c r="AP64" s="142"/>
      <c r="AQ64" s="142"/>
      <c r="AR64" s="142"/>
      <c r="AS64" s="142"/>
      <c r="AT64" s="142"/>
      <c r="AU64" s="146">
        <v>9054.1299999999992</v>
      </c>
      <c r="AV64" s="142"/>
      <c r="AW64" s="142"/>
      <c r="AX64" s="142"/>
      <c r="AY64" s="142"/>
      <c r="AZ64" s="142"/>
      <c r="BA64" s="142"/>
      <c r="BB64" s="142"/>
      <c r="BC64" s="147">
        <v>0</v>
      </c>
      <c r="BD64" s="142"/>
      <c r="BE64" s="142"/>
      <c r="BF64" s="142"/>
      <c r="BG64" s="142"/>
      <c r="BH64" s="144">
        <v>45798</v>
      </c>
      <c r="BI64" s="146">
        <v>9054.1299999999992</v>
      </c>
      <c r="BJ64" s="142" t="s">
        <v>704</v>
      </c>
      <c r="BK64" s="142" t="s">
        <v>705</v>
      </c>
      <c r="BL64" s="142" t="s">
        <v>706</v>
      </c>
      <c r="BM64" s="142" t="s">
        <v>160</v>
      </c>
      <c r="BN64" s="142" t="s">
        <v>60</v>
      </c>
      <c r="BO64" s="142" t="s">
        <v>707</v>
      </c>
      <c r="BP64" s="142" t="s">
        <v>708</v>
      </c>
      <c r="BQ64" s="142" t="s">
        <v>709</v>
      </c>
      <c r="BR64" s="142" t="s">
        <v>710</v>
      </c>
    </row>
    <row r="65" spans="1:70">
      <c r="A65" s="142">
        <v>2412040</v>
      </c>
      <c r="B65" s="142"/>
      <c r="C65" s="142"/>
      <c r="D65" s="142" t="s">
        <v>159</v>
      </c>
      <c r="E65" s="142" t="s">
        <v>599</v>
      </c>
      <c r="F65" s="142" t="s">
        <v>624</v>
      </c>
      <c r="G65" s="142">
        <v>135669</v>
      </c>
      <c r="H65" s="142">
        <v>6367</v>
      </c>
      <c r="I65" s="142" t="s">
        <v>786</v>
      </c>
      <c r="J65" s="143" t="s">
        <v>288</v>
      </c>
      <c r="K65" s="142" t="s">
        <v>60</v>
      </c>
      <c r="L65" s="142" t="s">
        <v>289</v>
      </c>
      <c r="M65" s="142">
        <v>16</v>
      </c>
      <c r="N65" s="142" t="s">
        <v>714</v>
      </c>
      <c r="O65" s="142" t="s">
        <v>702</v>
      </c>
      <c r="P65" s="142"/>
      <c r="Q65" s="142"/>
      <c r="R65" s="144">
        <v>45323</v>
      </c>
      <c r="S65" s="142" t="s">
        <v>703</v>
      </c>
      <c r="T65" s="142">
        <v>2</v>
      </c>
      <c r="U65" s="142" t="s">
        <v>702</v>
      </c>
      <c r="V65" s="144">
        <v>45778.032273298602</v>
      </c>
      <c r="W65" s="145">
        <v>2</v>
      </c>
      <c r="X65" s="145">
        <v>1</v>
      </c>
      <c r="Y65" s="142"/>
      <c r="Z65" s="145">
        <v>10.029999999999999</v>
      </c>
      <c r="AA65" s="142"/>
      <c r="AB65" s="142"/>
      <c r="AC65" s="142"/>
      <c r="AD65" s="142"/>
      <c r="AE65" s="142"/>
      <c r="AF65" s="142"/>
      <c r="AG65" s="146">
        <v>3117.07</v>
      </c>
      <c r="AH65" s="142">
        <v>909.44</v>
      </c>
      <c r="AI65" s="142">
        <v>2207.63</v>
      </c>
      <c r="AJ65" s="142">
        <v>217.27</v>
      </c>
      <c r="AK65" s="146">
        <v>972.83</v>
      </c>
      <c r="AL65" s="146">
        <v>2361.5100000000002</v>
      </c>
      <c r="AM65" s="146">
        <v>3334.34</v>
      </c>
      <c r="AN65" s="142"/>
      <c r="AO65" s="142"/>
      <c r="AP65" s="142"/>
      <c r="AQ65" s="142"/>
      <c r="AR65" s="142"/>
      <c r="AS65" s="142"/>
      <c r="AT65" s="142"/>
      <c r="AU65" s="146">
        <v>3334.34</v>
      </c>
      <c r="AV65" s="142"/>
      <c r="AW65" s="142"/>
      <c r="AX65" s="142"/>
      <c r="AY65" s="142"/>
      <c r="AZ65" s="142"/>
      <c r="BA65" s="142"/>
      <c r="BB65" s="142"/>
      <c r="BC65" s="147">
        <v>0</v>
      </c>
      <c r="BD65" s="142"/>
      <c r="BE65" s="142"/>
      <c r="BF65" s="142"/>
      <c r="BG65" s="142"/>
      <c r="BH65" s="144">
        <v>45798</v>
      </c>
      <c r="BI65" s="146">
        <v>3322.85</v>
      </c>
      <c r="BJ65" s="142" t="s">
        <v>704</v>
      </c>
      <c r="BK65" s="142" t="s">
        <v>705</v>
      </c>
      <c r="BL65" s="142" t="s">
        <v>706</v>
      </c>
      <c r="BM65" s="142" t="s">
        <v>160</v>
      </c>
      <c r="BN65" s="142" t="s">
        <v>60</v>
      </c>
      <c r="BO65" s="142" t="s">
        <v>707</v>
      </c>
      <c r="BP65" s="142" t="s">
        <v>708</v>
      </c>
      <c r="BQ65" s="142" t="s">
        <v>709</v>
      </c>
      <c r="BR65" s="142" t="s">
        <v>710</v>
      </c>
    </row>
    <row r="66" spans="1:70">
      <c r="A66" s="142">
        <v>2412303</v>
      </c>
      <c r="B66" s="142"/>
      <c r="C66" s="142"/>
      <c r="D66" s="142" t="s">
        <v>159</v>
      </c>
      <c r="E66" s="142" t="s">
        <v>591</v>
      </c>
      <c r="F66" s="142" t="s">
        <v>776</v>
      </c>
      <c r="G66" s="142">
        <v>135670</v>
      </c>
      <c r="H66" s="142">
        <v>6369</v>
      </c>
      <c r="I66" s="142" t="s">
        <v>787</v>
      </c>
      <c r="J66" s="143" t="s">
        <v>290</v>
      </c>
      <c r="K66" s="142" t="s">
        <v>60</v>
      </c>
      <c r="L66" s="142" t="s">
        <v>291</v>
      </c>
      <c r="M66" s="142">
        <v>15</v>
      </c>
      <c r="N66" s="142"/>
      <c r="O66" s="142" t="s">
        <v>702</v>
      </c>
      <c r="P66" s="142"/>
      <c r="Q66" s="142"/>
      <c r="R66" s="144">
        <v>45352</v>
      </c>
      <c r="S66" s="142" t="s">
        <v>703</v>
      </c>
      <c r="T66" s="142">
        <v>2</v>
      </c>
      <c r="U66" s="142" t="s">
        <v>702</v>
      </c>
      <c r="V66" s="144">
        <v>45778.032283298598</v>
      </c>
      <c r="W66" s="145">
        <v>2</v>
      </c>
      <c r="X66" s="145">
        <v>1</v>
      </c>
      <c r="Y66" s="142"/>
      <c r="Z66" s="145">
        <v>0</v>
      </c>
      <c r="AA66" s="142"/>
      <c r="AB66" s="142"/>
      <c r="AC66" s="142"/>
      <c r="AD66" s="142"/>
      <c r="AE66" s="142"/>
      <c r="AF66" s="142"/>
      <c r="AG66" s="146">
        <v>7605</v>
      </c>
      <c r="AH66" s="142">
        <v>7605</v>
      </c>
      <c r="AI66" s="142">
        <v>0</v>
      </c>
      <c r="AJ66" s="142">
        <v>496.08</v>
      </c>
      <c r="AK66" s="146">
        <v>8101.08</v>
      </c>
      <c r="AL66" s="142"/>
      <c r="AM66" s="146">
        <v>8101.08</v>
      </c>
      <c r="AN66" s="142"/>
      <c r="AO66" s="142"/>
      <c r="AP66" s="142"/>
      <c r="AQ66" s="142"/>
      <c r="AR66" s="145">
        <v>0</v>
      </c>
      <c r="AS66" s="146">
        <v>0</v>
      </c>
      <c r="AT66" s="142"/>
      <c r="AU66" s="146">
        <v>8101.08</v>
      </c>
      <c r="AV66" s="146">
        <v>8101.08</v>
      </c>
      <c r="AW66" s="144">
        <v>45779</v>
      </c>
      <c r="AX66" s="144">
        <v>45782</v>
      </c>
      <c r="AY66" s="146">
        <v>8101.08</v>
      </c>
      <c r="AZ66" s="146">
        <v>0</v>
      </c>
      <c r="BA66" s="147">
        <v>0</v>
      </c>
      <c r="BB66" s="147">
        <v>0</v>
      </c>
      <c r="BC66" s="147">
        <v>0</v>
      </c>
      <c r="BD66" s="147">
        <v>0</v>
      </c>
      <c r="BE66" s="147">
        <v>0</v>
      </c>
      <c r="BF66" s="147">
        <v>0</v>
      </c>
      <c r="BG66" s="142"/>
      <c r="BH66" s="144">
        <v>45787</v>
      </c>
      <c r="BI66" s="146">
        <v>0</v>
      </c>
      <c r="BJ66" s="142" t="s">
        <v>735</v>
      </c>
      <c r="BK66" s="142" t="s">
        <v>705</v>
      </c>
      <c r="BL66" s="142" t="s">
        <v>706</v>
      </c>
      <c r="BM66" s="142" t="s">
        <v>160</v>
      </c>
      <c r="BN66" s="142" t="s">
        <v>60</v>
      </c>
      <c r="BO66" s="142" t="s">
        <v>707</v>
      </c>
      <c r="BP66" s="142" t="s">
        <v>708</v>
      </c>
      <c r="BQ66" s="142" t="s">
        <v>709</v>
      </c>
      <c r="BR66" s="142" t="s">
        <v>710</v>
      </c>
    </row>
    <row r="67" spans="1:70">
      <c r="A67" s="142">
        <v>2458929</v>
      </c>
      <c r="B67" s="142"/>
      <c r="C67" s="142"/>
      <c r="D67" s="142" t="s">
        <v>159</v>
      </c>
      <c r="E67" s="142" t="s">
        <v>595</v>
      </c>
      <c r="F67" s="142" t="s">
        <v>788</v>
      </c>
      <c r="G67" s="142">
        <v>135671</v>
      </c>
      <c r="H67" s="142">
        <v>6406</v>
      </c>
      <c r="I67" s="142" t="s">
        <v>789</v>
      </c>
      <c r="J67" s="143" t="s">
        <v>292</v>
      </c>
      <c r="K67" s="142" t="s">
        <v>60</v>
      </c>
      <c r="L67" s="142" t="s">
        <v>293</v>
      </c>
      <c r="M67" s="142">
        <v>13</v>
      </c>
      <c r="N67" s="142" t="s">
        <v>714</v>
      </c>
      <c r="O67" s="142" t="s">
        <v>702</v>
      </c>
      <c r="P67" s="142" t="s">
        <v>790</v>
      </c>
      <c r="Q67" s="144">
        <v>45743.653992476902</v>
      </c>
      <c r="R67" s="144">
        <v>45689</v>
      </c>
      <c r="S67" s="142" t="s">
        <v>703</v>
      </c>
      <c r="T67" s="142">
        <v>2</v>
      </c>
      <c r="U67" s="142" t="s">
        <v>702</v>
      </c>
      <c r="V67" s="144">
        <v>45778.0322851042</v>
      </c>
      <c r="W67" s="142"/>
      <c r="X67" s="142"/>
      <c r="Y67" s="142"/>
      <c r="Z67" s="145">
        <v>10.029999999999999</v>
      </c>
      <c r="AA67" s="142"/>
      <c r="AB67" s="142"/>
      <c r="AC67" s="142"/>
      <c r="AD67" s="142"/>
      <c r="AE67" s="142"/>
      <c r="AF67" s="142"/>
      <c r="AG67" s="146">
        <v>1572.14</v>
      </c>
      <c r="AH67" s="142">
        <v>1089.7</v>
      </c>
      <c r="AI67" s="142">
        <v>482.44</v>
      </c>
      <c r="AJ67" s="142">
        <v>32.08</v>
      </c>
      <c r="AK67" s="146">
        <v>1111.93</v>
      </c>
      <c r="AL67" s="146">
        <v>492.29</v>
      </c>
      <c r="AM67" s="146">
        <v>1604.22</v>
      </c>
      <c r="AN67" s="142"/>
      <c r="AO67" s="142"/>
      <c r="AP67" s="142"/>
      <c r="AQ67" s="142"/>
      <c r="AR67" s="145">
        <v>0</v>
      </c>
      <c r="AS67" s="146">
        <v>0</v>
      </c>
      <c r="AT67" s="142"/>
      <c r="AU67" s="146">
        <v>1604.22</v>
      </c>
      <c r="AV67" s="146">
        <v>1604.22</v>
      </c>
      <c r="AW67" s="144">
        <v>45782</v>
      </c>
      <c r="AX67" s="144">
        <v>45783</v>
      </c>
      <c r="AY67" s="146">
        <v>1111.93</v>
      </c>
      <c r="AZ67" s="146">
        <v>492.29</v>
      </c>
      <c r="BA67" s="147">
        <v>0</v>
      </c>
      <c r="BB67" s="147">
        <v>0</v>
      </c>
      <c r="BC67" s="147">
        <v>0</v>
      </c>
      <c r="BD67" s="147">
        <v>0</v>
      </c>
      <c r="BE67" s="147">
        <v>0</v>
      </c>
      <c r="BF67" s="147">
        <v>0</v>
      </c>
      <c r="BG67" s="142"/>
      <c r="BH67" s="144">
        <v>45798</v>
      </c>
      <c r="BI67" s="146">
        <v>0</v>
      </c>
      <c r="BJ67" s="142" t="s">
        <v>735</v>
      </c>
      <c r="BK67" s="142" t="s">
        <v>705</v>
      </c>
      <c r="BL67" s="142" t="s">
        <v>706</v>
      </c>
      <c r="BM67" s="142" t="s">
        <v>160</v>
      </c>
      <c r="BN67" s="142" t="s">
        <v>60</v>
      </c>
      <c r="BO67" s="142" t="s">
        <v>707</v>
      </c>
      <c r="BP67" s="142" t="s">
        <v>708</v>
      </c>
      <c r="BQ67" s="142" t="s">
        <v>709</v>
      </c>
      <c r="BR67" s="142" t="s">
        <v>710</v>
      </c>
    </row>
    <row r="68" spans="1:70">
      <c r="A68" s="142">
        <v>2419042</v>
      </c>
      <c r="B68" s="142"/>
      <c r="C68" s="142"/>
      <c r="D68" s="142" t="s">
        <v>159</v>
      </c>
      <c r="E68" s="142" t="s">
        <v>578</v>
      </c>
      <c r="F68" s="142" t="s">
        <v>629</v>
      </c>
      <c r="G68" s="142">
        <v>135674</v>
      </c>
      <c r="H68" s="142">
        <v>6472</v>
      </c>
      <c r="I68" s="142" t="s">
        <v>791</v>
      </c>
      <c r="J68" s="143" t="s">
        <v>224</v>
      </c>
      <c r="K68" s="142" t="s">
        <v>60</v>
      </c>
      <c r="L68" s="142" t="s">
        <v>225</v>
      </c>
      <c r="M68" s="142">
        <v>7</v>
      </c>
      <c r="N68" s="142" t="s">
        <v>714</v>
      </c>
      <c r="O68" s="142" t="s">
        <v>702</v>
      </c>
      <c r="P68" s="142"/>
      <c r="Q68" s="142"/>
      <c r="R68" s="144">
        <v>45597</v>
      </c>
      <c r="S68" s="142" t="s">
        <v>703</v>
      </c>
      <c r="T68" s="142">
        <v>2</v>
      </c>
      <c r="U68" s="142" t="s">
        <v>702</v>
      </c>
      <c r="V68" s="144">
        <v>45778.032300694402</v>
      </c>
      <c r="W68" s="145">
        <v>2</v>
      </c>
      <c r="X68" s="145">
        <v>1</v>
      </c>
      <c r="Y68" s="142"/>
      <c r="Z68" s="145">
        <v>10.029999999999999</v>
      </c>
      <c r="AA68" s="142"/>
      <c r="AB68" s="142"/>
      <c r="AC68" s="142"/>
      <c r="AD68" s="142"/>
      <c r="AE68" s="142"/>
      <c r="AF68" s="142"/>
      <c r="AG68" s="146">
        <v>2532.96</v>
      </c>
      <c r="AH68" s="142">
        <v>702.43</v>
      </c>
      <c r="AI68" s="142">
        <v>1830.53</v>
      </c>
      <c r="AJ68" s="142">
        <v>89.86</v>
      </c>
      <c r="AK68" s="146">
        <v>727.35</v>
      </c>
      <c r="AL68" s="146">
        <v>1895.47</v>
      </c>
      <c r="AM68" s="146">
        <v>2622.82</v>
      </c>
      <c r="AN68" s="142"/>
      <c r="AO68" s="142"/>
      <c r="AP68" s="142"/>
      <c r="AQ68" s="142"/>
      <c r="AR68" s="142"/>
      <c r="AS68" s="142"/>
      <c r="AT68" s="142"/>
      <c r="AU68" s="146">
        <v>2622.82</v>
      </c>
      <c r="AV68" s="142"/>
      <c r="AW68" s="142"/>
      <c r="AX68" s="142"/>
      <c r="AY68" s="142"/>
      <c r="AZ68" s="142"/>
      <c r="BA68" s="142"/>
      <c r="BB68" s="142"/>
      <c r="BC68" s="147">
        <v>0</v>
      </c>
      <c r="BD68" s="142"/>
      <c r="BE68" s="142"/>
      <c r="BF68" s="142"/>
      <c r="BG68" s="142"/>
      <c r="BH68" s="144">
        <v>45798</v>
      </c>
      <c r="BI68" s="146">
        <v>2613.7800000000002</v>
      </c>
      <c r="BJ68" s="142" t="s">
        <v>704</v>
      </c>
      <c r="BK68" s="142" t="s">
        <v>705</v>
      </c>
      <c r="BL68" s="142" t="s">
        <v>706</v>
      </c>
      <c r="BM68" s="142" t="s">
        <v>160</v>
      </c>
      <c r="BN68" s="142" t="s">
        <v>60</v>
      </c>
      <c r="BO68" s="142" t="s">
        <v>707</v>
      </c>
      <c r="BP68" s="142" t="s">
        <v>708</v>
      </c>
      <c r="BQ68" s="142" t="s">
        <v>709</v>
      </c>
      <c r="BR68" s="142" t="s">
        <v>710</v>
      </c>
    </row>
    <row r="69" spans="1:70">
      <c r="A69" s="142">
        <v>2414087</v>
      </c>
      <c r="B69" s="142"/>
      <c r="C69" s="142"/>
      <c r="D69" s="142" t="s">
        <v>159</v>
      </c>
      <c r="E69" s="142" t="s">
        <v>595</v>
      </c>
      <c r="F69" s="142" t="s">
        <v>625</v>
      </c>
      <c r="G69" s="142">
        <v>135675</v>
      </c>
      <c r="H69" s="142">
        <v>6393</v>
      </c>
      <c r="I69" s="142" t="s">
        <v>792</v>
      </c>
      <c r="J69" s="143" t="s">
        <v>226</v>
      </c>
      <c r="K69" s="142" t="s">
        <v>60</v>
      </c>
      <c r="L69" s="142" t="s">
        <v>227</v>
      </c>
      <c r="M69" s="142">
        <v>16</v>
      </c>
      <c r="N69" s="142" t="s">
        <v>714</v>
      </c>
      <c r="O69" s="142" t="s">
        <v>702</v>
      </c>
      <c r="P69" s="142"/>
      <c r="Q69" s="142"/>
      <c r="R69" s="144">
        <v>45352</v>
      </c>
      <c r="S69" s="142" t="s">
        <v>703</v>
      </c>
      <c r="T69" s="142">
        <v>2</v>
      </c>
      <c r="U69" s="142" t="s">
        <v>702</v>
      </c>
      <c r="V69" s="144">
        <v>45778.032312812502</v>
      </c>
      <c r="W69" s="145">
        <v>2</v>
      </c>
      <c r="X69" s="145">
        <v>1</v>
      </c>
      <c r="Y69" s="142"/>
      <c r="Z69" s="145">
        <v>10.029999999999999</v>
      </c>
      <c r="AA69" s="142"/>
      <c r="AB69" s="142"/>
      <c r="AC69" s="142"/>
      <c r="AD69" s="142"/>
      <c r="AE69" s="142"/>
      <c r="AF69" s="142"/>
      <c r="AG69" s="146">
        <v>2887.82</v>
      </c>
      <c r="AH69" s="142">
        <v>895.1</v>
      </c>
      <c r="AI69" s="142">
        <v>1992.72</v>
      </c>
      <c r="AJ69" s="142">
        <v>188.37</v>
      </c>
      <c r="AK69" s="146">
        <v>953.49</v>
      </c>
      <c r="AL69" s="146">
        <v>2122.6999999999998</v>
      </c>
      <c r="AM69" s="146">
        <v>3076.19</v>
      </c>
      <c r="AN69" s="142"/>
      <c r="AO69" s="142"/>
      <c r="AP69" s="142"/>
      <c r="AQ69" s="142"/>
      <c r="AR69" s="142"/>
      <c r="AS69" s="142"/>
      <c r="AT69" s="142"/>
      <c r="AU69" s="146">
        <v>3076.19</v>
      </c>
      <c r="AV69" s="142"/>
      <c r="AW69" s="142"/>
      <c r="AX69" s="142"/>
      <c r="AY69" s="142"/>
      <c r="AZ69" s="142"/>
      <c r="BA69" s="142"/>
      <c r="BB69" s="142"/>
      <c r="BC69" s="147">
        <v>0</v>
      </c>
      <c r="BD69" s="142"/>
      <c r="BE69" s="142"/>
      <c r="BF69" s="142"/>
      <c r="BG69" s="142"/>
      <c r="BH69" s="144">
        <v>45787</v>
      </c>
      <c r="BI69" s="146">
        <v>3074.56</v>
      </c>
      <c r="BJ69" s="142" t="s">
        <v>704</v>
      </c>
      <c r="BK69" s="142" t="s">
        <v>705</v>
      </c>
      <c r="BL69" s="142" t="s">
        <v>706</v>
      </c>
      <c r="BM69" s="142" t="s">
        <v>160</v>
      </c>
      <c r="BN69" s="142" t="s">
        <v>60</v>
      </c>
      <c r="BO69" s="142" t="s">
        <v>707</v>
      </c>
      <c r="BP69" s="142" t="s">
        <v>708</v>
      </c>
      <c r="BQ69" s="142" t="s">
        <v>709</v>
      </c>
      <c r="BR69" s="142" t="s">
        <v>710</v>
      </c>
    </row>
    <row r="70" spans="1:70">
      <c r="A70" s="142">
        <v>2416871</v>
      </c>
      <c r="B70" s="142"/>
      <c r="C70" s="142"/>
      <c r="D70" s="142" t="s">
        <v>159</v>
      </c>
      <c r="E70" s="142" t="s">
        <v>595</v>
      </c>
      <c r="F70" s="142" t="s">
        <v>634</v>
      </c>
      <c r="G70" s="142">
        <v>135676</v>
      </c>
      <c r="H70" s="142">
        <v>6425</v>
      </c>
      <c r="I70" s="142" t="s">
        <v>793</v>
      </c>
      <c r="J70" s="143" t="s">
        <v>228</v>
      </c>
      <c r="K70" s="142" t="s">
        <v>60</v>
      </c>
      <c r="L70" s="142" t="s">
        <v>229</v>
      </c>
      <c r="M70" s="142">
        <v>14</v>
      </c>
      <c r="N70" s="142"/>
      <c r="O70" s="142" t="s">
        <v>702</v>
      </c>
      <c r="P70" s="142"/>
      <c r="Q70" s="142"/>
      <c r="R70" s="144">
        <v>45383</v>
      </c>
      <c r="S70" s="142" t="s">
        <v>703</v>
      </c>
      <c r="T70" s="142">
        <v>2</v>
      </c>
      <c r="U70" s="142" t="s">
        <v>702</v>
      </c>
      <c r="V70" s="144">
        <v>45778.032320335602</v>
      </c>
      <c r="W70" s="145">
        <v>2</v>
      </c>
      <c r="X70" s="145">
        <v>1</v>
      </c>
      <c r="Y70" s="142"/>
      <c r="Z70" s="145">
        <v>0</v>
      </c>
      <c r="AA70" s="142"/>
      <c r="AB70" s="142"/>
      <c r="AC70" s="142"/>
      <c r="AD70" s="142"/>
      <c r="AE70" s="142"/>
      <c r="AF70" s="142"/>
      <c r="AG70" s="146">
        <v>8499.7099999999991</v>
      </c>
      <c r="AH70" s="142">
        <v>8499.7099999999991</v>
      </c>
      <c r="AI70" s="142">
        <v>0</v>
      </c>
      <c r="AJ70" s="142">
        <v>479.89</v>
      </c>
      <c r="AK70" s="146">
        <v>8979.6</v>
      </c>
      <c r="AL70" s="146">
        <v>0</v>
      </c>
      <c r="AM70" s="146">
        <v>8979.6</v>
      </c>
      <c r="AN70" s="142"/>
      <c r="AO70" s="142"/>
      <c r="AP70" s="142"/>
      <c r="AQ70" s="142"/>
      <c r="AR70" s="142"/>
      <c r="AS70" s="142"/>
      <c r="AT70" s="142"/>
      <c r="AU70" s="146">
        <v>8979.6</v>
      </c>
      <c r="AV70" s="142"/>
      <c r="AW70" s="142"/>
      <c r="AX70" s="142"/>
      <c r="AY70" s="142"/>
      <c r="AZ70" s="142"/>
      <c r="BA70" s="142"/>
      <c r="BB70" s="142"/>
      <c r="BC70" s="147">
        <v>0</v>
      </c>
      <c r="BD70" s="142"/>
      <c r="BE70" s="142"/>
      <c r="BF70" s="142"/>
      <c r="BG70" s="142"/>
      <c r="BH70" s="144">
        <v>45798</v>
      </c>
      <c r="BI70" s="146">
        <v>8979.6</v>
      </c>
      <c r="BJ70" s="142" t="s">
        <v>704</v>
      </c>
      <c r="BK70" s="142" t="s">
        <v>705</v>
      </c>
      <c r="BL70" s="142" t="s">
        <v>706</v>
      </c>
      <c r="BM70" s="142" t="s">
        <v>160</v>
      </c>
      <c r="BN70" s="142" t="s">
        <v>60</v>
      </c>
      <c r="BO70" s="142" t="s">
        <v>707</v>
      </c>
      <c r="BP70" s="142" t="s">
        <v>708</v>
      </c>
      <c r="BQ70" s="142" t="s">
        <v>709</v>
      </c>
      <c r="BR70" s="142" t="s">
        <v>710</v>
      </c>
    </row>
    <row r="71" spans="1:70">
      <c r="A71" s="142">
        <v>2417355</v>
      </c>
      <c r="B71" s="142"/>
      <c r="C71" s="142"/>
      <c r="D71" s="142" t="s">
        <v>159</v>
      </c>
      <c r="E71" s="142" t="s">
        <v>595</v>
      </c>
      <c r="F71" s="142" t="s">
        <v>632</v>
      </c>
      <c r="G71" s="142">
        <v>135677</v>
      </c>
      <c r="H71" s="142">
        <v>6436</v>
      </c>
      <c r="I71" s="142" t="s">
        <v>794</v>
      </c>
      <c r="J71" s="143" t="s">
        <v>230</v>
      </c>
      <c r="K71" s="142" t="s">
        <v>60</v>
      </c>
      <c r="L71" s="142" t="s">
        <v>231</v>
      </c>
      <c r="M71" s="142">
        <v>12</v>
      </c>
      <c r="N71" s="142" t="s">
        <v>714</v>
      </c>
      <c r="O71" s="142" t="s">
        <v>702</v>
      </c>
      <c r="P71" s="142"/>
      <c r="Q71" s="142"/>
      <c r="R71" s="144">
        <v>45444</v>
      </c>
      <c r="S71" s="142" t="s">
        <v>703</v>
      </c>
      <c r="T71" s="142">
        <v>2</v>
      </c>
      <c r="U71" s="142" t="s">
        <v>702</v>
      </c>
      <c r="V71" s="144">
        <v>45778.032322685198</v>
      </c>
      <c r="W71" s="145">
        <v>2</v>
      </c>
      <c r="X71" s="145">
        <v>1</v>
      </c>
      <c r="Y71" s="142"/>
      <c r="Z71" s="145">
        <v>10.029999999999999</v>
      </c>
      <c r="AA71" s="142"/>
      <c r="AB71" s="142"/>
      <c r="AC71" s="142"/>
      <c r="AD71" s="142"/>
      <c r="AE71" s="142"/>
      <c r="AF71" s="142"/>
      <c r="AG71" s="146">
        <v>2300</v>
      </c>
      <c r="AH71" s="142">
        <v>649.04</v>
      </c>
      <c r="AI71" s="142">
        <v>1650.96</v>
      </c>
      <c r="AJ71" s="142">
        <v>116.79</v>
      </c>
      <c r="AK71" s="146">
        <v>1734.79</v>
      </c>
      <c r="AL71" s="146">
        <v>682</v>
      </c>
      <c r="AM71" s="146">
        <v>2416.79</v>
      </c>
      <c r="AN71" s="142"/>
      <c r="AO71" s="142"/>
      <c r="AP71" s="142"/>
      <c r="AQ71" s="142"/>
      <c r="AR71" s="145">
        <v>0</v>
      </c>
      <c r="AS71" s="146">
        <v>0</v>
      </c>
      <c r="AT71" s="142"/>
      <c r="AU71" s="146">
        <v>2416.79</v>
      </c>
      <c r="AV71" s="146">
        <v>2416.79</v>
      </c>
      <c r="AW71" s="144">
        <v>45784</v>
      </c>
      <c r="AX71" s="144">
        <v>45785</v>
      </c>
      <c r="AY71" s="146">
        <v>1734.79</v>
      </c>
      <c r="AZ71" s="146">
        <v>682</v>
      </c>
      <c r="BA71" s="147">
        <v>0</v>
      </c>
      <c r="BB71" s="147">
        <v>0</v>
      </c>
      <c r="BC71" s="147">
        <v>0</v>
      </c>
      <c r="BD71" s="147">
        <v>0</v>
      </c>
      <c r="BE71" s="147">
        <v>0</v>
      </c>
      <c r="BF71" s="147">
        <v>0</v>
      </c>
      <c r="BG71" s="142"/>
      <c r="BH71" s="144">
        <v>45787</v>
      </c>
      <c r="BI71" s="146">
        <v>0</v>
      </c>
      <c r="BJ71" s="142" t="s">
        <v>735</v>
      </c>
      <c r="BK71" s="142" t="s">
        <v>705</v>
      </c>
      <c r="BL71" s="142" t="s">
        <v>706</v>
      </c>
      <c r="BM71" s="142" t="s">
        <v>160</v>
      </c>
      <c r="BN71" s="142" t="s">
        <v>60</v>
      </c>
      <c r="BO71" s="142" t="s">
        <v>707</v>
      </c>
      <c r="BP71" s="142" t="s">
        <v>708</v>
      </c>
      <c r="BQ71" s="142" t="s">
        <v>709</v>
      </c>
      <c r="BR71" s="142" t="s">
        <v>710</v>
      </c>
    </row>
    <row r="72" spans="1:70">
      <c r="A72" s="142">
        <v>2412542</v>
      </c>
      <c r="B72" s="142"/>
      <c r="C72" s="142"/>
      <c r="D72" s="142" t="s">
        <v>159</v>
      </c>
      <c r="E72" s="142" t="s">
        <v>591</v>
      </c>
      <c r="F72" s="142" t="s">
        <v>788</v>
      </c>
      <c r="G72" s="142">
        <v>135678</v>
      </c>
      <c r="H72" s="142">
        <v>6373</v>
      </c>
      <c r="I72" s="142" t="s">
        <v>795</v>
      </c>
      <c r="J72" s="143" t="s">
        <v>232</v>
      </c>
      <c r="K72" s="142" t="s">
        <v>60</v>
      </c>
      <c r="L72" s="142" t="s">
        <v>233</v>
      </c>
      <c r="M72" s="142">
        <v>15</v>
      </c>
      <c r="N72" s="142" t="s">
        <v>714</v>
      </c>
      <c r="O72" s="142" t="s">
        <v>702</v>
      </c>
      <c r="P72" s="142"/>
      <c r="Q72" s="142"/>
      <c r="R72" s="144">
        <v>45352</v>
      </c>
      <c r="S72" s="142" t="s">
        <v>703</v>
      </c>
      <c r="T72" s="142">
        <v>2</v>
      </c>
      <c r="U72" s="142" t="s">
        <v>702</v>
      </c>
      <c r="V72" s="144">
        <v>45778.032333182899</v>
      </c>
      <c r="W72" s="145">
        <v>2</v>
      </c>
      <c r="X72" s="145">
        <v>1</v>
      </c>
      <c r="Y72" s="142"/>
      <c r="Z72" s="145">
        <v>10.029999999999999</v>
      </c>
      <c r="AA72" s="142"/>
      <c r="AB72" s="142"/>
      <c r="AC72" s="142"/>
      <c r="AD72" s="142"/>
      <c r="AE72" s="142"/>
      <c r="AF72" s="142"/>
      <c r="AG72" s="146">
        <v>3986.13</v>
      </c>
      <c r="AH72" s="142">
        <v>1943.29</v>
      </c>
      <c r="AI72" s="142">
        <v>2042.84</v>
      </c>
      <c r="AJ72" s="142">
        <v>260.01</v>
      </c>
      <c r="AK72" s="146">
        <v>2070.0500000000002</v>
      </c>
      <c r="AL72" s="146">
        <v>2176.09</v>
      </c>
      <c r="AM72" s="146">
        <v>4246.1400000000003</v>
      </c>
      <c r="AN72" s="142"/>
      <c r="AO72" s="142"/>
      <c r="AP72" s="142"/>
      <c r="AQ72" s="142"/>
      <c r="AR72" s="142"/>
      <c r="AS72" s="142"/>
      <c r="AT72" s="142"/>
      <c r="AU72" s="146">
        <v>4246.1400000000003</v>
      </c>
      <c r="AV72" s="142"/>
      <c r="AW72" s="142"/>
      <c r="AX72" s="142"/>
      <c r="AY72" s="142"/>
      <c r="AZ72" s="142"/>
      <c r="BA72" s="142"/>
      <c r="BB72" s="142"/>
      <c r="BC72" s="147">
        <v>0</v>
      </c>
      <c r="BD72" s="142"/>
      <c r="BE72" s="142"/>
      <c r="BF72" s="142"/>
      <c r="BG72" s="142"/>
      <c r="BH72" s="144">
        <v>45787</v>
      </c>
      <c r="BI72" s="146">
        <v>4243.8900000000003</v>
      </c>
      <c r="BJ72" s="142" t="s">
        <v>704</v>
      </c>
      <c r="BK72" s="142" t="s">
        <v>705</v>
      </c>
      <c r="BL72" s="142" t="s">
        <v>706</v>
      </c>
      <c r="BM72" s="142" t="s">
        <v>160</v>
      </c>
      <c r="BN72" s="142" t="s">
        <v>60</v>
      </c>
      <c r="BO72" s="142" t="s">
        <v>707</v>
      </c>
      <c r="BP72" s="142" t="s">
        <v>708</v>
      </c>
      <c r="BQ72" s="142" t="s">
        <v>709</v>
      </c>
      <c r="BR72" s="142" t="s">
        <v>710</v>
      </c>
    </row>
    <row r="73" spans="1:70">
      <c r="A73" s="142">
        <v>2413545</v>
      </c>
      <c r="B73" s="142"/>
      <c r="C73" s="142"/>
      <c r="D73" s="142" t="s">
        <v>159</v>
      </c>
      <c r="E73" s="142" t="s">
        <v>595</v>
      </c>
      <c r="F73" s="142" t="s">
        <v>720</v>
      </c>
      <c r="G73" s="142">
        <v>135679</v>
      </c>
      <c r="H73" s="142">
        <v>6383</v>
      </c>
      <c r="I73" s="142" t="s">
        <v>796</v>
      </c>
      <c r="J73" s="143" t="s">
        <v>234</v>
      </c>
      <c r="K73" s="142" t="s">
        <v>60</v>
      </c>
      <c r="L73" s="142" t="s">
        <v>235</v>
      </c>
      <c r="M73" s="142">
        <v>15</v>
      </c>
      <c r="N73" s="142" t="s">
        <v>714</v>
      </c>
      <c r="O73" s="142" t="s">
        <v>702</v>
      </c>
      <c r="P73" s="142"/>
      <c r="Q73" s="142"/>
      <c r="R73" s="144">
        <v>45352</v>
      </c>
      <c r="S73" s="142" t="s">
        <v>703</v>
      </c>
      <c r="T73" s="142">
        <v>2</v>
      </c>
      <c r="U73" s="142" t="s">
        <v>702</v>
      </c>
      <c r="V73" s="144">
        <v>45778.032339351797</v>
      </c>
      <c r="W73" s="145">
        <v>2</v>
      </c>
      <c r="X73" s="145">
        <v>1</v>
      </c>
      <c r="Y73" s="142"/>
      <c r="Z73" s="145">
        <v>10.029999999999999</v>
      </c>
      <c r="AA73" s="142"/>
      <c r="AB73" s="142"/>
      <c r="AC73" s="142"/>
      <c r="AD73" s="142"/>
      <c r="AE73" s="142"/>
      <c r="AF73" s="142"/>
      <c r="AG73" s="146">
        <v>4392.26</v>
      </c>
      <c r="AH73" s="142">
        <v>2141.29</v>
      </c>
      <c r="AI73" s="142">
        <v>2250.9699999999998</v>
      </c>
      <c r="AJ73" s="142">
        <v>286.5</v>
      </c>
      <c r="AK73" s="146">
        <v>2280.96</v>
      </c>
      <c r="AL73" s="146">
        <v>2397.8000000000002</v>
      </c>
      <c r="AM73" s="146">
        <v>4678.76</v>
      </c>
      <c r="AN73" s="142"/>
      <c r="AO73" s="142"/>
      <c r="AP73" s="142"/>
      <c r="AQ73" s="142"/>
      <c r="AR73" s="142"/>
      <c r="AS73" s="142"/>
      <c r="AT73" s="142"/>
      <c r="AU73" s="146">
        <v>4678.76</v>
      </c>
      <c r="AV73" s="142"/>
      <c r="AW73" s="142"/>
      <c r="AX73" s="142"/>
      <c r="AY73" s="142"/>
      <c r="AZ73" s="142"/>
      <c r="BA73" s="142"/>
      <c r="BB73" s="142"/>
      <c r="BC73" s="147">
        <v>0</v>
      </c>
      <c r="BD73" s="142"/>
      <c r="BE73" s="142"/>
      <c r="BF73" s="142"/>
      <c r="BG73" s="142"/>
      <c r="BH73" s="144">
        <v>45798</v>
      </c>
      <c r="BI73" s="146">
        <v>4662.6400000000003</v>
      </c>
      <c r="BJ73" s="142" t="s">
        <v>704</v>
      </c>
      <c r="BK73" s="142" t="s">
        <v>705</v>
      </c>
      <c r="BL73" s="142" t="s">
        <v>706</v>
      </c>
      <c r="BM73" s="142" t="s">
        <v>160</v>
      </c>
      <c r="BN73" s="142" t="s">
        <v>60</v>
      </c>
      <c r="BO73" s="142" t="s">
        <v>707</v>
      </c>
      <c r="BP73" s="142" t="s">
        <v>708</v>
      </c>
      <c r="BQ73" s="142" t="s">
        <v>709</v>
      </c>
      <c r="BR73" s="142" t="s">
        <v>710</v>
      </c>
    </row>
    <row r="74" spans="1:70">
      <c r="A74" s="142">
        <v>2412378</v>
      </c>
      <c r="B74" s="142"/>
      <c r="C74" s="142"/>
      <c r="D74" s="142" t="s">
        <v>159</v>
      </c>
      <c r="E74" s="142" t="s">
        <v>578</v>
      </c>
      <c r="F74" s="142" t="s">
        <v>642</v>
      </c>
      <c r="G74" s="142">
        <v>135680</v>
      </c>
      <c r="H74" s="142">
        <v>6372</v>
      </c>
      <c r="I74" s="142" t="s">
        <v>797</v>
      </c>
      <c r="J74" s="143" t="s">
        <v>236</v>
      </c>
      <c r="K74" s="142" t="s">
        <v>60</v>
      </c>
      <c r="L74" s="142" t="s">
        <v>237</v>
      </c>
      <c r="M74" s="142">
        <v>15</v>
      </c>
      <c r="N74" s="142" t="s">
        <v>714</v>
      </c>
      <c r="O74" s="142" t="s">
        <v>702</v>
      </c>
      <c r="P74" s="142"/>
      <c r="Q74" s="142"/>
      <c r="R74" s="144">
        <v>45352</v>
      </c>
      <c r="S74" s="142" t="s">
        <v>703</v>
      </c>
      <c r="T74" s="142">
        <v>2</v>
      </c>
      <c r="U74" s="142" t="s">
        <v>702</v>
      </c>
      <c r="V74" s="144">
        <v>45778.032345567102</v>
      </c>
      <c r="W74" s="145">
        <v>2</v>
      </c>
      <c r="X74" s="145">
        <v>1</v>
      </c>
      <c r="Y74" s="142"/>
      <c r="Z74" s="145">
        <v>10.029999999999999</v>
      </c>
      <c r="AA74" s="142"/>
      <c r="AB74" s="142"/>
      <c r="AC74" s="142"/>
      <c r="AD74" s="142"/>
      <c r="AE74" s="142"/>
      <c r="AF74" s="142"/>
      <c r="AG74" s="146">
        <v>2957.69</v>
      </c>
      <c r="AH74" s="142">
        <v>855.77</v>
      </c>
      <c r="AI74" s="142">
        <v>2101.92</v>
      </c>
      <c r="AJ74" s="142">
        <v>192.92</v>
      </c>
      <c r="AK74" s="146">
        <v>911.59</v>
      </c>
      <c r="AL74" s="146">
        <v>2239.02</v>
      </c>
      <c r="AM74" s="146">
        <v>3150.61</v>
      </c>
      <c r="AN74" s="142"/>
      <c r="AO74" s="142"/>
      <c r="AP74" s="142"/>
      <c r="AQ74" s="142"/>
      <c r="AR74" s="142"/>
      <c r="AS74" s="142"/>
      <c r="AT74" s="142"/>
      <c r="AU74" s="146">
        <v>3150.61</v>
      </c>
      <c r="AV74" s="142"/>
      <c r="AW74" s="142"/>
      <c r="AX74" s="142"/>
      <c r="AY74" s="142"/>
      <c r="AZ74" s="142"/>
      <c r="BA74" s="142"/>
      <c r="BB74" s="142"/>
      <c r="BC74" s="147">
        <v>0</v>
      </c>
      <c r="BD74" s="142"/>
      <c r="BE74" s="142"/>
      <c r="BF74" s="142"/>
      <c r="BG74" s="142"/>
      <c r="BH74" s="144">
        <v>45798</v>
      </c>
      <c r="BI74" s="146">
        <v>3139.75</v>
      </c>
      <c r="BJ74" s="142" t="s">
        <v>704</v>
      </c>
      <c r="BK74" s="142" t="s">
        <v>705</v>
      </c>
      <c r="BL74" s="142" t="s">
        <v>706</v>
      </c>
      <c r="BM74" s="142" t="s">
        <v>160</v>
      </c>
      <c r="BN74" s="142" t="s">
        <v>60</v>
      </c>
      <c r="BO74" s="142" t="s">
        <v>707</v>
      </c>
      <c r="BP74" s="142" t="s">
        <v>708</v>
      </c>
      <c r="BQ74" s="142" t="s">
        <v>709</v>
      </c>
      <c r="BR74" s="142" t="s">
        <v>710</v>
      </c>
    </row>
    <row r="75" spans="1:70">
      <c r="A75" s="142">
        <v>2413344</v>
      </c>
      <c r="B75" s="142"/>
      <c r="C75" s="142"/>
      <c r="D75" s="142" t="s">
        <v>159</v>
      </c>
      <c r="E75" s="142" t="s">
        <v>595</v>
      </c>
      <c r="F75" s="142" t="s">
        <v>628</v>
      </c>
      <c r="G75" s="142">
        <v>135681</v>
      </c>
      <c r="H75" s="142">
        <v>6381</v>
      </c>
      <c r="I75" s="142" t="s">
        <v>798</v>
      </c>
      <c r="J75" s="143" t="s">
        <v>238</v>
      </c>
      <c r="K75" s="142" t="s">
        <v>60</v>
      </c>
      <c r="L75" s="142" t="s">
        <v>239</v>
      </c>
      <c r="M75" s="142">
        <v>14</v>
      </c>
      <c r="N75" s="142" t="s">
        <v>714</v>
      </c>
      <c r="O75" s="142" t="s">
        <v>702</v>
      </c>
      <c r="P75" s="142"/>
      <c r="Q75" s="142"/>
      <c r="R75" s="144">
        <v>45383</v>
      </c>
      <c r="S75" s="142" t="s">
        <v>703</v>
      </c>
      <c r="T75" s="142">
        <v>2</v>
      </c>
      <c r="U75" s="142" t="s">
        <v>702</v>
      </c>
      <c r="V75" s="144">
        <v>45778.032356793999</v>
      </c>
      <c r="W75" s="145">
        <v>2</v>
      </c>
      <c r="X75" s="145">
        <v>1</v>
      </c>
      <c r="Y75" s="142"/>
      <c r="Z75" s="145">
        <v>10.029999999999999</v>
      </c>
      <c r="AA75" s="142"/>
      <c r="AB75" s="142"/>
      <c r="AC75" s="142"/>
      <c r="AD75" s="142"/>
      <c r="AE75" s="142"/>
      <c r="AF75" s="142"/>
      <c r="AG75" s="146">
        <v>4893.07</v>
      </c>
      <c r="AH75" s="142">
        <v>2365.87</v>
      </c>
      <c r="AI75" s="142">
        <v>2527.1999999999998</v>
      </c>
      <c r="AJ75" s="142">
        <v>276.26</v>
      </c>
      <c r="AK75" s="146">
        <v>2499.4499999999998</v>
      </c>
      <c r="AL75" s="146">
        <v>2669.88</v>
      </c>
      <c r="AM75" s="146">
        <v>5169.33</v>
      </c>
      <c r="AN75" s="142"/>
      <c r="AO75" s="142"/>
      <c r="AP75" s="142"/>
      <c r="AQ75" s="142"/>
      <c r="AR75" s="142"/>
      <c r="AS75" s="142"/>
      <c r="AT75" s="142"/>
      <c r="AU75" s="146">
        <v>5169.33</v>
      </c>
      <c r="AV75" s="142"/>
      <c r="AW75" s="142"/>
      <c r="AX75" s="142"/>
      <c r="AY75" s="142"/>
      <c r="AZ75" s="142"/>
      <c r="BA75" s="142"/>
      <c r="BB75" s="142"/>
      <c r="BC75" s="147">
        <v>0</v>
      </c>
      <c r="BD75" s="142"/>
      <c r="BE75" s="142"/>
      <c r="BF75" s="142"/>
      <c r="BG75" s="142"/>
      <c r="BH75" s="144">
        <v>45798</v>
      </c>
      <c r="BI75" s="146">
        <v>5151.5200000000004</v>
      </c>
      <c r="BJ75" s="142" t="s">
        <v>704</v>
      </c>
      <c r="BK75" s="142" t="s">
        <v>705</v>
      </c>
      <c r="BL75" s="142" t="s">
        <v>706</v>
      </c>
      <c r="BM75" s="142" t="s">
        <v>160</v>
      </c>
      <c r="BN75" s="142" t="s">
        <v>60</v>
      </c>
      <c r="BO75" s="142" t="s">
        <v>707</v>
      </c>
      <c r="BP75" s="142" t="s">
        <v>708</v>
      </c>
      <c r="BQ75" s="142" t="s">
        <v>709</v>
      </c>
      <c r="BR75" s="142" t="s">
        <v>710</v>
      </c>
    </row>
    <row r="76" spans="1:70">
      <c r="A76" s="142">
        <v>2411691</v>
      </c>
      <c r="B76" s="142"/>
      <c r="C76" s="142"/>
      <c r="D76" s="142" t="s">
        <v>159</v>
      </c>
      <c r="E76" s="142" t="s">
        <v>591</v>
      </c>
      <c r="F76" s="142" t="s">
        <v>711</v>
      </c>
      <c r="G76" s="142">
        <v>135682</v>
      </c>
      <c r="H76" s="142">
        <v>6357</v>
      </c>
      <c r="I76" s="142" t="s">
        <v>799</v>
      </c>
      <c r="J76" s="143" t="s">
        <v>240</v>
      </c>
      <c r="K76" s="142" t="s">
        <v>60</v>
      </c>
      <c r="L76" s="142" t="s">
        <v>241</v>
      </c>
      <c r="M76" s="142">
        <v>16</v>
      </c>
      <c r="N76" s="142" t="s">
        <v>714</v>
      </c>
      <c r="O76" s="142" t="s">
        <v>702</v>
      </c>
      <c r="P76" s="142"/>
      <c r="Q76" s="142"/>
      <c r="R76" s="144">
        <v>45323</v>
      </c>
      <c r="S76" s="142" t="s">
        <v>703</v>
      </c>
      <c r="T76" s="142">
        <v>2</v>
      </c>
      <c r="U76" s="142" t="s">
        <v>702</v>
      </c>
      <c r="V76" s="144">
        <v>45778.032362928199</v>
      </c>
      <c r="W76" s="145">
        <v>2</v>
      </c>
      <c r="X76" s="145">
        <v>1</v>
      </c>
      <c r="Y76" s="142"/>
      <c r="Z76" s="145">
        <v>10.029999999999999</v>
      </c>
      <c r="AA76" s="142"/>
      <c r="AB76" s="142"/>
      <c r="AC76" s="142"/>
      <c r="AD76" s="142"/>
      <c r="AE76" s="142"/>
      <c r="AF76" s="142"/>
      <c r="AG76" s="146">
        <v>3685.11</v>
      </c>
      <c r="AH76" s="142">
        <v>1075.17</v>
      </c>
      <c r="AI76" s="142">
        <v>2609.94</v>
      </c>
      <c r="AJ76" s="142">
        <v>256.86</v>
      </c>
      <c r="AK76" s="146">
        <v>1150.1099999999999</v>
      </c>
      <c r="AL76" s="146">
        <v>2791.86</v>
      </c>
      <c r="AM76" s="146">
        <v>3941.97</v>
      </c>
      <c r="AN76" s="142"/>
      <c r="AO76" s="142"/>
      <c r="AP76" s="142"/>
      <c r="AQ76" s="142"/>
      <c r="AR76" s="142"/>
      <c r="AS76" s="142"/>
      <c r="AT76" s="142"/>
      <c r="AU76" s="146">
        <v>3941.97</v>
      </c>
      <c r="AV76" s="142"/>
      <c r="AW76" s="142"/>
      <c r="AX76" s="142"/>
      <c r="AY76" s="142"/>
      <c r="AZ76" s="142"/>
      <c r="BA76" s="142"/>
      <c r="BB76" s="142"/>
      <c r="BC76" s="147">
        <v>0</v>
      </c>
      <c r="BD76" s="142"/>
      <c r="BE76" s="142"/>
      <c r="BF76" s="142"/>
      <c r="BG76" s="142"/>
      <c r="BH76" s="144">
        <v>45798</v>
      </c>
      <c r="BI76" s="146">
        <v>3928.39</v>
      </c>
      <c r="BJ76" s="142" t="s">
        <v>704</v>
      </c>
      <c r="BK76" s="142" t="s">
        <v>705</v>
      </c>
      <c r="BL76" s="142" t="s">
        <v>706</v>
      </c>
      <c r="BM76" s="142" t="s">
        <v>160</v>
      </c>
      <c r="BN76" s="142" t="s">
        <v>60</v>
      </c>
      <c r="BO76" s="142" t="s">
        <v>707</v>
      </c>
      <c r="BP76" s="142" t="s">
        <v>708</v>
      </c>
      <c r="BQ76" s="142" t="s">
        <v>709</v>
      </c>
      <c r="BR76" s="142" t="s">
        <v>710</v>
      </c>
    </row>
    <row r="77" spans="1:70">
      <c r="A77" s="142">
        <v>2416832</v>
      </c>
      <c r="B77" s="142"/>
      <c r="C77" s="142"/>
      <c r="D77" s="142" t="s">
        <v>159</v>
      </c>
      <c r="E77" s="142" t="s">
        <v>601</v>
      </c>
      <c r="F77" s="142" t="s">
        <v>624</v>
      </c>
      <c r="G77" s="142">
        <v>135684</v>
      </c>
      <c r="H77" s="142">
        <v>6424</v>
      </c>
      <c r="I77" s="142" t="s">
        <v>800</v>
      </c>
      <c r="J77" s="143" t="s">
        <v>242</v>
      </c>
      <c r="K77" s="142" t="s">
        <v>60</v>
      </c>
      <c r="L77" s="142" t="s">
        <v>243</v>
      </c>
      <c r="M77" s="142">
        <v>12</v>
      </c>
      <c r="N77" s="142"/>
      <c r="O77" s="142" t="s">
        <v>702</v>
      </c>
      <c r="P77" s="142"/>
      <c r="Q77" s="142"/>
      <c r="R77" s="144">
        <v>45444</v>
      </c>
      <c r="S77" s="142" t="s">
        <v>703</v>
      </c>
      <c r="T77" s="142">
        <v>2</v>
      </c>
      <c r="U77" s="142" t="s">
        <v>702</v>
      </c>
      <c r="V77" s="144">
        <v>45778.032371643501</v>
      </c>
      <c r="W77" s="145">
        <v>2</v>
      </c>
      <c r="X77" s="145">
        <v>1</v>
      </c>
      <c r="Y77" s="142"/>
      <c r="Z77" s="145">
        <v>0</v>
      </c>
      <c r="AA77" s="142"/>
      <c r="AB77" s="142"/>
      <c r="AC77" s="142"/>
      <c r="AD77" s="142"/>
      <c r="AE77" s="142"/>
      <c r="AF77" s="142"/>
      <c r="AG77" s="146">
        <v>8789.64</v>
      </c>
      <c r="AH77" s="142">
        <v>8789.64</v>
      </c>
      <c r="AI77" s="142">
        <v>0</v>
      </c>
      <c r="AJ77" s="142">
        <v>446.34</v>
      </c>
      <c r="AK77" s="146">
        <v>9235.98</v>
      </c>
      <c r="AL77" s="142"/>
      <c r="AM77" s="146">
        <v>9235.98</v>
      </c>
      <c r="AN77" s="142"/>
      <c r="AO77" s="142"/>
      <c r="AP77" s="142"/>
      <c r="AQ77" s="142"/>
      <c r="AR77" s="145">
        <v>0</v>
      </c>
      <c r="AS77" s="146">
        <v>0</v>
      </c>
      <c r="AT77" s="142"/>
      <c r="AU77" s="146">
        <v>9235.98</v>
      </c>
      <c r="AV77" s="146">
        <v>9235.98</v>
      </c>
      <c r="AW77" s="144">
        <v>45783</v>
      </c>
      <c r="AX77" s="144">
        <v>45784</v>
      </c>
      <c r="AY77" s="146">
        <v>9235.98</v>
      </c>
      <c r="AZ77" s="146">
        <v>0</v>
      </c>
      <c r="BA77" s="147">
        <v>0</v>
      </c>
      <c r="BB77" s="147">
        <v>0</v>
      </c>
      <c r="BC77" s="147">
        <v>0</v>
      </c>
      <c r="BD77" s="147">
        <v>0</v>
      </c>
      <c r="BE77" s="147">
        <v>0</v>
      </c>
      <c r="BF77" s="147">
        <v>0</v>
      </c>
      <c r="BG77" s="142"/>
      <c r="BH77" s="144">
        <v>45787</v>
      </c>
      <c r="BI77" s="146">
        <v>0</v>
      </c>
      <c r="BJ77" s="142" t="s">
        <v>735</v>
      </c>
      <c r="BK77" s="142" t="s">
        <v>705</v>
      </c>
      <c r="BL77" s="142" t="s">
        <v>706</v>
      </c>
      <c r="BM77" s="142" t="s">
        <v>160</v>
      </c>
      <c r="BN77" s="142" t="s">
        <v>60</v>
      </c>
      <c r="BO77" s="142" t="s">
        <v>707</v>
      </c>
      <c r="BP77" s="142" t="s">
        <v>708</v>
      </c>
      <c r="BQ77" s="142" t="s">
        <v>709</v>
      </c>
      <c r="BR77" s="142" t="s">
        <v>710</v>
      </c>
    </row>
    <row r="78" spans="1:70">
      <c r="A78" s="142">
        <v>2411099</v>
      </c>
      <c r="B78" s="142"/>
      <c r="C78" s="142"/>
      <c r="D78" s="142" t="s">
        <v>159</v>
      </c>
      <c r="E78" s="142" t="s">
        <v>591</v>
      </c>
      <c r="F78" s="142" t="s">
        <v>630</v>
      </c>
      <c r="G78" s="142">
        <v>135685</v>
      </c>
      <c r="H78" s="142">
        <v>6351</v>
      </c>
      <c r="I78" s="142" t="s">
        <v>801</v>
      </c>
      <c r="J78" s="143" t="s">
        <v>244</v>
      </c>
      <c r="K78" s="142" t="s">
        <v>60</v>
      </c>
      <c r="L78" s="142" t="s">
        <v>245</v>
      </c>
      <c r="M78" s="142">
        <v>15</v>
      </c>
      <c r="N78" s="142" t="s">
        <v>714</v>
      </c>
      <c r="O78" s="142" t="s">
        <v>702</v>
      </c>
      <c r="P78" s="142"/>
      <c r="Q78" s="142"/>
      <c r="R78" s="144">
        <v>45352</v>
      </c>
      <c r="S78" s="142" t="s">
        <v>703</v>
      </c>
      <c r="T78" s="142">
        <v>2</v>
      </c>
      <c r="U78" s="142" t="s">
        <v>702</v>
      </c>
      <c r="V78" s="144">
        <v>45778.032373645801</v>
      </c>
      <c r="W78" s="145">
        <v>2</v>
      </c>
      <c r="X78" s="145">
        <v>1</v>
      </c>
      <c r="Y78" s="142"/>
      <c r="Z78" s="145">
        <v>10.029999999999999</v>
      </c>
      <c r="AA78" s="142"/>
      <c r="AB78" s="142"/>
      <c r="AC78" s="142"/>
      <c r="AD78" s="142"/>
      <c r="AE78" s="142"/>
      <c r="AF78" s="142"/>
      <c r="AG78" s="146">
        <v>2957.69</v>
      </c>
      <c r="AH78" s="142">
        <v>855.77</v>
      </c>
      <c r="AI78" s="142">
        <v>2101.92</v>
      </c>
      <c r="AJ78" s="142">
        <v>192.92</v>
      </c>
      <c r="AK78" s="146">
        <v>911.59</v>
      </c>
      <c r="AL78" s="146">
        <v>2239.02</v>
      </c>
      <c r="AM78" s="146">
        <v>3150.61</v>
      </c>
      <c r="AN78" s="142"/>
      <c r="AO78" s="142"/>
      <c r="AP78" s="142"/>
      <c r="AQ78" s="142"/>
      <c r="AR78" s="142"/>
      <c r="AS78" s="142"/>
      <c r="AT78" s="142"/>
      <c r="AU78" s="146">
        <v>3150.61</v>
      </c>
      <c r="AV78" s="142"/>
      <c r="AW78" s="142"/>
      <c r="AX78" s="142"/>
      <c r="AY78" s="142"/>
      <c r="AZ78" s="142"/>
      <c r="BA78" s="142"/>
      <c r="BB78" s="142"/>
      <c r="BC78" s="147">
        <v>0</v>
      </c>
      <c r="BD78" s="142"/>
      <c r="BE78" s="142"/>
      <c r="BF78" s="142"/>
      <c r="BG78" s="142"/>
      <c r="BH78" s="144">
        <v>45798</v>
      </c>
      <c r="BI78" s="146">
        <v>3139.75</v>
      </c>
      <c r="BJ78" s="142" t="s">
        <v>704</v>
      </c>
      <c r="BK78" s="142" t="s">
        <v>705</v>
      </c>
      <c r="BL78" s="142" t="s">
        <v>706</v>
      </c>
      <c r="BM78" s="142" t="s">
        <v>160</v>
      </c>
      <c r="BN78" s="142" t="s">
        <v>60</v>
      </c>
      <c r="BO78" s="142" t="s">
        <v>707</v>
      </c>
      <c r="BP78" s="142" t="s">
        <v>708</v>
      </c>
      <c r="BQ78" s="142" t="s">
        <v>709</v>
      </c>
      <c r="BR78" s="142" t="s">
        <v>710</v>
      </c>
    </row>
    <row r="79" spans="1:70">
      <c r="A79" s="142">
        <v>2419387</v>
      </c>
      <c r="B79" s="142"/>
      <c r="C79" s="142"/>
      <c r="D79" s="142" t="s">
        <v>159</v>
      </c>
      <c r="E79" s="142" t="s">
        <v>597</v>
      </c>
      <c r="F79" s="142" t="s">
        <v>642</v>
      </c>
      <c r="G79" s="142">
        <v>135696</v>
      </c>
      <c r="H79" s="142">
        <v>6485</v>
      </c>
      <c r="I79" s="142" t="s">
        <v>802</v>
      </c>
      <c r="J79" s="143" t="s">
        <v>246</v>
      </c>
      <c r="K79" s="142" t="s">
        <v>60</v>
      </c>
      <c r="L79" s="142" t="s">
        <v>247</v>
      </c>
      <c r="M79" s="142">
        <v>6</v>
      </c>
      <c r="N79" s="142"/>
      <c r="O79" s="142" t="s">
        <v>702</v>
      </c>
      <c r="P79" s="142"/>
      <c r="Q79" s="142"/>
      <c r="R79" s="144">
        <v>45627</v>
      </c>
      <c r="S79" s="142" t="s">
        <v>703</v>
      </c>
      <c r="T79" s="142">
        <v>2</v>
      </c>
      <c r="U79" s="142" t="s">
        <v>702</v>
      </c>
      <c r="V79" s="144">
        <v>45778.032432638902</v>
      </c>
      <c r="W79" s="145">
        <v>2</v>
      </c>
      <c r="X79" s="145">
        <v>1</v>
      </c>
      <c r="Y79" s="142"/>
      <c r="Z79" s="145">
        <v>0</v>
      </c>
      <c r="AA79" s="142"/>
      <c r="AB79" s="142"/>
      <c r="AC79" s="142"/>
      <c r="AD79" s="142"/>
      <c r="AE79" s="142"/>
      <c r="AF79" s="142"/>
      <c r="AG79" s="146">
        <v>8015</v>
      </c>
      <c r="AH79" s="142">
        <v>8015</v>
      </c>
      <c r="AI79" s="142">
        <v>0</v>
      </c>
      <c r="AJ79" s="142">
        <v>238.13</v>
      </c>
      <c r="AK79" s="146">
        <v>8253.1299999999992</v>
      </c>
      <c r="AL79" s="146">
        <v>0</v>
      </c>
      <c r="AM79" s="146">
        <v>8253.1299999999992</v>
      </c>
      <c r="AN79" s="142"/>
      <c r="AO79" s="142"/>
      <c r="AP79" s="142"/>
      <c r="AQ79" s="142"/>
      <c r="AR79" s="142"/>
      <c r="AS79" s="142"/>
      <c r="AT79" s="142"/>
      <c r="AU79" s="146">
        <v>8253.1299999999992</v>
      </c>
      <c r="AV79" s="142"/>
      <c r="AW79" s="142"/>
      <c r="AX79" s="142"/>
      <c r="AY79" s="142"/>
      <c r="AZ79" s="142"/>
      <c r="BA79" s="142"/>
      <c r="BB79" s="142"/>
      <c r="BC79" s="147">
        <v>0</v>
      </c>
      <c r="BD79" s="142"/>
      <c r="BE79" s="142"/>
      <c r="BF79" s="142"/>
      <c r="BG79" s="142"/>
      <c r="BH79" s="144">
        <v>45798</v>
      </c>
      <c r="BI79" s="146">
        <v>8253.1299999999992</v>
      </c>
      <c r="BJ79" s="142" t="s">
        <v>704</v>
      </c>
      <c r="BK79" s="142" t="s">
        <v>705</v>
      </c>
      <c r="BL79" s="142" t="s">
        <v>706</v>
      </c>
      <c r="BM79" s="142" t="s">
        <v>160</v>
      </c>
      <c r="BN79" s="142" t="s">
        <v>60</v>
      </c>
      <c r="BO79" s="142" t="s">
        <v>707</v>
      </c>
      <c r="BP79" s="142" t="s">
        <v>708</v>
      </c>
      <c r="BQ79" s="142" t="s">
        <v>709</v>
      </c>
      <c r="BR79" s="142" t="s">
        <v>710</v>
      </c>
    </row>
    <row r="80" spans="1:70">
      <c r="A80" s="142">
        <v>2419006</v>
      </c>
      <c r="B80" s="142"/>
      <c r="C80" s="142"/>
      <c r="D80" s="142" t="s">
        <v>159</v>
      </c>
      <c r="E80" s="142" t="s">
        <v>597</v>
      </c>
      <c r="F80" s="142" t="s">
        <v>630</v>
      </c>
      <c r="G80" s="142">
        <v>135686</v>
      </c>
      <c r="H80" s="142">
        <v>6466</v>
      </c>
      <c r="I80" s="142" t="s">
        <v>803</v>
      </c>
      <c r="J80" s="143" t="s">
        <v>246</v>
      </c>
      <c r="K80" s="142" t="s">
        <v>60</v>
      </c>
      <c r="L80" s="142" t="s">
        <v>247</v>
      </c>
      <c r="M80" s="142">
        <v>8</v>
      </c>
      <c r="N80" s="142"/>
      <c r="O80" s="142" t="s">
        <v>702</v>
      </c>
      <c r="P80" s="142"/>
      <c r="Q80" s="142"/>
      <c r="R80" s="144">
        <v>45566</v>
      </c>
      <c r="S80" s="142" t="s">
        <v>703</v>
      </c>
      <c r="T80" s="142">
        <v>2</v>
      </c>
      <c r="U80" s="142" t="s">
        <v>702</v>
      </c>
      <c r="V80" s="144">
        <v>45778.032383993101</v>
      </c>
      <c r="W80" s="145">
        <v>2</v>
      </c>
      <c r="X80" s="145">
        <v>1</v>
      </c>
      <c r="Y80" s="142"/>
      <c r="Z80" s="145">
        <v>0</v>
      </c>
      <c r="AA80" s="142"/>
      <c r="AB80" s="142"/>
      <c r="AC80" s="142"/>
      <c r="AD80" s="142"/>
      <c r="AE80" s="142"/>
      <c r="AF80" s="142"/>
      <c r="AG80" s="146">
        <v>8015</v>
      </c>
      <c r="AH80" s="142">
        <v>8015</v>
      </c>
      <c r="AI80" s="142">
        <v>0</v>
      </c>
      <c r="AJ80" s="142">
        <v>320.85000000000002</v>
      </c>
      <c r="AK80" s="146">
        <v>8335.85</v>
      </c>
      <c r="AL80" s="146">
        <v>0</v>
      </c>
      <c r="AM80" s="146">
        <v>8335.85</v>
      </c>
      <c r="AN80" s="142"/>
      <c r="AO80" s="142"/>
      <c r="AP80" s="142"/>
      <c r="AQ80" s="142"/>
      <c r="AR80" s="142"/>
      <c r="AS80" s="142"/>
      <c r="AT80" s="142"/>
      <c r="AU80" s="146">
        <v>8335.85</v>
      </c>
      <c r="AV80" s="142"/>
      <c r="AW80" s="142"/>
      <c r="AX80" s="142"/>
      <c r="AY80" s="142"/>
      <c r="AZ80" s="142"/>
      <c r="BA80" s="142"/>
      <c r="BB80" s="142"/>
      <c r="BC80" s="147">
        <v>0</v>
      </c>
      <c r="BD80" s="142"/>
      <c r="BE80" s="142"/>
      <c r="BF80" s="142"/>
      <c r="BG80" s="142"/>
      <c r="BH80" s="144">
        <v>45798</v>
      </c>
      <c r="BI80" s="146">
        <v>8335.85</v>
      </c>
      <c r="BJ80" s="142" t="s">
        <v>704</v>
      </c>
      <c r="BK80" s="142" t="s">
        <v>705</v>
      </c>
      <c r="BL80" s="142" t="s">
        <v>706</v>
      </c>
      <c r="BM80" s="142" t="s">
        <v>160</v>
      </c>
      <c r="BN80" s="142" t="s">
        <v>60</v>
      </c>
      <c r="BO80" s="142" t="s">
        <v>707</v>
      </c>
      <c r="BP80" s="142" t="s">
        <v>708</v>
      </c>
      <c r="BQ80" s="142" t="s">
        <v>709</v>
      </c>
      <c r="BR80" s="142" t="s">
        <v>710</v>
      </c>
    </row>
    <row r="81" spans="1:70">
      <c r="A81" s="142">
        <v>2411928</v>
      </c>
      <c r="B81" s="142"/>
      <c r="C81" s="142"/>
      <c r="D81" s="142" t="s">
        <v>159</v>
      </c>
      <c r="E81" s="142" t="s">
        <v>595</v>
      </c>
      <c r="F81" s="142" t="s">
        <v>774</v>
      </c>
      <c r="G81" s="142">
        <v>135687</v>
      </c>
      <c r="H81" s="142">
        <v>6360</v>
      </c>
      <c r="I81" s="142" t="s">
        <v>804</v>
      </c>
      <c r="J81" s="143" t="s">
        <v>248</v>
      </c>
      <c r="K81" s="142" t="s">
        <v>60</v>
      </c>
      <c r="L81" s="142" t="s">
        <v>249</v>
      </c>
      <c r="M81" s="142">
        <v>15</v>
      </c>
      <c r="N81" s="142"/>
      <c r="O81" s="142" t="s">
        <v>702</v>
      </c>
      <c r="P81" s="142"/>
      <c r="Q81" s="142"/>
      <c r="R81" s="144">
        <v>45352</v>
      </c>
      <c r="S81" s="142" t="s">
        <v>703</v>
      </c>
      <c r="T81" s="142">
        <v>2</v>
      </c>
      <c r="U81" s="142" t="s">
        <v>702</v>
      </c>
      <c r="V81" s="144">
        <v>45778.032385763901</v>
      </c>
      <c r="W81" s="145">
        <v>2</v>
      </c>
      <c r="X81" s="145">
        <v>1</v>
      </c>
      <c r="Y81" s="142"/>
      <c r="Z81" s="145">
        <v>0</v>
      </c>
      <c r="AA81" s="142"/>
      <c r="AB81" s="142"/>
      <c r="AC81" s="142"/>
      <c r="AD81" s="142"/>
      <c r="AE81" s="142"/>
      <c r="AF81" s="142"/>
      <c r="AG81" s="146">
        <v>7605</v>
      </c>
      <c r="AH81" s="142">
        <v>7605</v>
      </c>
      <c r="AI81" s="142">
        <v>0</v>
      </c>
      <c r="AJ81" s="142">
        <v>496.06</v>
      </c>
      <c r="AK81" s="146">
        <v>8101.06</v>
      </c>
      <c r="AL81" s="146">
        <v>0</v>
      </c>
      <c r="AM81" s="146">
        <v>8101.06</v>
      </c>
      <c r="AN81" s="142"/>
      <c r="AO81" s="142"/>
      <c r="AP81" s="142"/>
      <c r="AQ81" s="142"/>
      <c r="AR81" s="142"/>
      <c r="AS81" s="142"/>
      <c r="AT81" s="142"/>
      <c r="AU81" s="146">
        <v>8101.06</v>
      </c>
      <c r="AV81" s="142"/>
      <c r="AW81" s="142"/>
      <c r="AX81" s="142"/>
      <c r="AY81" s="142"/>
      <c r="AZ81" s="142"/>
      <c r="BA81" s="142"/>
      <c r="BB81" s="142"/>
      <c r="BC81" s="147">
        <v>0</v>
      </c>
      <c r="BD81" s="142"/>
      <c r="BE81" s="142"/>
      <c r="BF81" s="142"/>
      <c r="BG81" s="142"/>
      <c r="BH81" s="144">
        <v>45787</v>
      </c>
      <c r="BI81" s="146">
        <v>8101.06</v>
      </c>
      <c r="BJ81" s="142" t="s">
        <v>704</v>
      </c>
      <c r="BK81" s="142" t="s">
        <v>705</v>
      </c>
      <c r="BL81" s="142" t="s">
        <v>706</v>
      </c>
      <c r="BM81" s="142" t="s">
        <v>160</v>
      </c>
      <c r="BN81" s="142" t="s">
        <v>60</v>
      </c>
      <c r="BO81" s="142" t="s">
        <v>707</v>
      </c>
      <c r="BP81" s="142" t="s">
        <v>708</v>
      </c>
      <c r="BQ81" s="142" t="s">
        <v>709</v>
      </c>
      <c r="BR81" s="142" t="s">
        <v>710</v>
      </c>
    </row>
    <row r="82" spans="1:70">
      <c r="A82" s="142">
        <v>2418656</v>
      </c>
      <c r="B82" s="142"/>
      <c r="C82" s="142"/>
      <c r="D82" s="142" t="s">
        <v>159</v>
      </c>
      <c r="E82" s="142" t="s">
        <v>599</v>
      </c>
      <c r="F82" s="142" t="s">
        <v>632</v>
      </c>
      <c r="G82" s="142">
        <v>135688</v>
      </c>
      <c r="H82" s="142">
        <v>6451</v>
      </c>
      <c r="I82" s="142" t="s">
        <v>805</v>
      </c>
      <c r="J82" s="143" t="s">
        <v>83</v>
      </c>
      <c r="K82" s="142" t="s">
        <v>60</v>
      </c>
      <c r="L82" s="142" t="s">
        <v>250</v>
      </c>
      <c r="M82" s="142">
        <v>9</v>
      </c>
      <c r="N82" s="142" t="s">
        <v>714</v>
      </c>
      <c r="O82" s="142" t="s">
        <v>702</v>
      </c>
      <c r="P82" s="142"/>
      <c r="Q82" s="142"/>
      <c r="R82" s="144">
        <v>45536</v>
      </c>
      <c r="S82" s="142" t="s">
        <v>703</v>
      </c>
      <c r="T82" s="142">
        <v>2</v>
      </c>
      <c r="U82" s="142" t="s">
        <v>702</v>
      </c>
      <c r="V82" s="144">
        <v>45778.032387419</v>
      </c>
      <c r="W82" s="145">
        <v>2</v>
      </c>
      <c r="X82" s="145">
        <v>1</v>
      </c>
      <c r="Y82" s="142"/>
      <c r="Z82" s="145">
        <v>10.029999999999999</v>
      </c>
      <c r="AA82" s="142"/>
      <c r="AB82" s="142"/>
      <c r="AC82" s="142"/>
      <c r="AD82" s="142"/>
      <c r="AE82" s="142"/>
      <c r="AF82" s="142"/>
      <c r="AG82" s="146">
        <v>3935.63</v>
      </c>
      <c r="AH82" s="142">
        <v>1109.52</v>
      </c>
      <c r="AI82" s="142">
        <v>2826.11</v>
      </c>
      <c r="AJ82" s="142">
        <v>156.72999999999999</v>
      </c>
      <c r="AK82" s="146">
        <v>1153.71</v>
      </c>
      <c r="AL82" s="146">
        <v>2938.65</v>
      </c>
      <c r="AM82" s="146">
        <v>4092.36</v>
      </c>
      <c r="AN82" s="142"/>
      <c r="AO82" s="142"/>
      <c r="AP82" s="142"/>
      <c r="AQ82" s="142"/>
      <c r="AR82" s="142"/>
      <c r="AS82" s="142"/>
      <c r="AT82" s="142"/>
      <c r="AU82" s="146">
        <v>4092.36</v>
      </c>
      <c r="AV82" s="142"/>
      <c r="AW82" s="142"/>
      <c r="AX82" s="142"/>
      <c r="AY82" s="142"/>
      <c r="AZ82" s="142"/>
      <c r="BA82" s="142"/>
      <c r="BB82" s="142"/>
      <c r="BC82" s="147">
        <v>0</v>
      </c>
      <c r="BD82" s="142"/>
      <c r="BE82" s="142"/>
      <c r="BF82" s="142"/>
      <c r="BG82" s="142"/>
      <c r="BH82" s="144">
        <v>45798</v>
      </c>
      <c r="BI82" s="146">
        <v>4078.26</v>
      </c>
      <c r="BJ82" s="142" t="s">
        <v>704</v>
      </c>
      <c r="BK82" s="142" t="s">
        <v>705</v>
      </c>
      <c r="BL82" s="142" t="s">
        <v>706</v>
      </c>
      <c r="BM82" s="142" t="s">
        <v>160</v>
      </c>
      <c r="BN82" s="142" t="s">
        <v>60</v>
      </c>
      <c r="BO82" s="142" t="s">
        <v>707</v>
      </c>
      <c r="BP82" s="142" t="s">
        <v>708</v>
      </c>
      <c r="BQ82" s="142" t="s">
        <v>709</v>
      </c>
      <c r="BR82" s="142" t="s">
        <v>710</v>
      </c>
    </row>
    <row r="83" spans="1:70">
      <c r="A83" s="142">
        <v>2412203</v>
      </c>
      <c r="B83" s="142"/>
      <c r="C83" s="142"/>
      <c r="D83" s="142" t="s">
        <v>159</v>
      </c>
      <c r="E83" s="142" t="s">
        <v>599</v>
      </c>
      <c r="F83" s="142" t="s">
        <v>653</v>
      </c>
      <c r="G83" s="142">
        <v>135689</v>
      </c>
      <c r="H83" s="142">
        <v>6368</v>
      </c>
      <c r="I83" s="142" t="s">
        <v>806</v>
      </c>
      <c r="J83" s="143" t="s">
        <v>251</v>
      </c>
      <c r="K83" s="142" t="s">
        <v>60</v>
      </c>
      <c r="L83" s="142" t="s">
        <v>252</v>
      </c>
      <c r="M83" s="142">
        <v>15</v>
      </c>
      <c r="N83" s="142" t="s">
        <v>714</v>
      </c>
      <c r="O83" s="142" t="s">
        <v>702</v>
      </c>
      <c r="P83" s="142"/>
      <c r="Q83" s="142"/>
      <c r="R83" s="144">
        <v>45352</v>
      </c>
      <c r="S83" s="142" t="s">
        <v>703</v>
      </c>
      <c r="T83" s="142">
        <v>2</v>
      </c>
      <c r="U83" s="142" t="s">
        <v>702</v>
      </c>
      <c r="V83" s="144">
        <v>45778.032397569397</v>
      </c>
      <c r="W83" s="145">
        <v>2</v>
      </c>
      <c r="X83" s="145">
        <v>1</v>
      </c>
      <c r="Y83" s="142"/>
      <c r="Z83" s="145">
        <v>10.029999999999999</v>
      </c>
      <c r="AA83" s="142"/>
      <c r="AB83" s="142"/>
      <c r="AC83" s="142"/>
      <c r="AD83" s="142"/>
      <c r="AE83" s="142"/>
      <c r="AF83" s="142"/>
      <c r="AG83" s="146">
        <v>4794.2</v>
      </c>
      <c r="AH83" s="142">
        <v>2337.2399999999998</v>
      </c>
      <c r="AI83" s="142">
        <v>2456.96</v>
      </c>
      <c r="AJ83" s="142">
        <v>312.70999999999998</v>
      </c>
      <c r="AK83" s="146">
        <v>2489.69</v>
      </c>
      <c r="AL83" s="146">
        <v>2617.2199999999998</v>
      </c>
      <c r="AM83" s="146">
        <v>5106.91</v>
      </c>
      <c r="AN83" s="142"/>
      <c r="AO83" s="142"/>
      <c r="AP83" s="142"/>
      <c r="AQ83" s="142"/>
      <c r="AR83" s="142"/>
      <c r="AS83" s="142"/>
      <c r="AT83" s="142"/>
      <c r="AU83" s="146">
        <v>5106.91</v>
      </c>
      <c r="AV83" s="142"/>
      <c r="AW83" s="142"/>
      <c r="AX83" s="142"/>
      <c r="AY83" s="142"/>
      <c r="AZ83" s="142"/>
      <c r="BA83" s="142"/>
      <c r="BB83" s="142"/>
      <c r="BC83" s="147">
        <v>0</v>
      </c>
      <c r="BD83" s="142"/>
      <c r="BE83" s="142"/>
      <c r="BF83" s="142"/>
      <c r="BG83" s="142"/>
      <c r="BH83" s="144">
        <v>45787</v>
      </c>
      <c r="BI83" s="146">
        <v>5104.2</v>
      </c>
      <c r="BJ83" s="142" t="s">
        <v>704</v>
      </c>
      <c r="BK83" s="142" t="s">
        <v>705</v>
      </c>
      <c r="BL83" s="142" t="s">
        <v>706</v>
      </c>
      <c r="BM83" s="142" t="s">
        <v>160</v>
      </c>
      <c r="BN83" s="142" t="s">
        <v>60</v>
      </c>
      <c r="BO83" s="142" t="s">
        <v>707</v>
      </c>
      <c r="BP83" s="142" t="s">
        <v>708</v>
      </c>
      <c r="BQ83" s="142" t="s">
        <v>709</v>
      </c>
      <c r="BR83" s="142" t="s">
        <v>710</v>
      </c>
    </row>
    <row r="84" spans="1:70">
      <c r="A84" s="142">
        <v>2411263</v>
      </c>
      <c r="B84" s="142"/>
      <c r="C84" s="142"/>
      <c r="D84" s="142" t="s">
        <v>159</v>
      </c>
      <c r="E84" s="142" t="s">
        <v>578</v>
      </c>
      <c r="F84" s="142" t="s">
        <v>635</v>
      </c>
      <c r="G84" s="142">
        <v>135691</v>
      </c>
      <c r="H84" s="142">
        <v>6352</v>
      </c>
      <c r="I84" s="142" t="s">
        <v>807</v>
      </c>
      <c r="J84" s="143" t="s">
        <v>253</v>
      </c>
      <c r="K84" s="142" t="s">
        <v>60</v>
      </c>
      <c r="L84" s="142" t="s">
        <v>254</v>
      </c>
      <c r="M84" s="142">
        <v>15</v>
      </c>
      <c r="N84" s="142" t="s">
        <v>714</v>
      </c>
      <c r="O84" s="142" t="s">
        <v>702</v>
      </c>
      <c r="P84" s="142"/>
      <c r="Q84" s="142"/>
      <c r="R84" s="144">
        <v>45352</v>
      </c>
      <c r="S84" s="142" t="s">
        <v>703</v>
      </c>
      <c r="T84" s="142">
        <v>2</v>
      </c>
      <c r="U84" s="142" t="s">
        <v>702</v>
      </c>
      <c r="V84" s="144">
        <v>45778.0324140046</v>
      </c>
      <c r="W84" s="145">
        <v>2</v>
      </c>
      <c r="X84" s="145">
        <v>1</v>
      </c>
      <c r="Y84" s="142"/>
      <c r="Z84" s="145">
        <v>10.029999999999999</v>
      </c>
      <c r="AA84" s="142"/>
      <c r="AB84" s="142"/>
      <c r="AC84" s="142"/>
      <c r="AD84" s="142"/>
      <c r="AE84" s="142"/>
      <c r="AF84" s="142"/>
      <c r="AG84" s="146">
        <v>2982.83</v>
      </c>
      <c r="AH84" s="142">
        <v>863.05</v>
      </c>
      <c r="AI84" s="142">
        <v>2119.7800000000002</v>
      </c>
      <c r="AJ84" s="142">
        <v>194.57</v>
      </c>
      <c r="AK84" s="146">
        <v>919.35</v>
      </c>
      <c r="AL84" s="146">
        <v>2258.0500000000002</v>
      </c>
      <c r="AM84" s="146">
        <v>3177.4</v>
      </c>
      <c r="AN84" s="142"/>
      <c r="AO84" s="142"/>
      <c r="AP84" s="142"/>
      <c r="AQ84" s="142"/>
      <c r="AR84" s="145">
        <v>0</v>
      </c>
      <c r="AS84" s="146">
        <v>0</v>
      </c>
      <c r="AT84" s="142"/>
      <c r="AU84" s="146">
        <v>3177.4</v>
      </c>
      <c r="AV84" s="146">
        <v>3177.4</v>
      </c>
      <c r="AW84" s="144">
        <v>45784</v>
      </c>
      <c r="AX84" s="144">
        <v>45785</v>
      </c>
      <c r="AY84" s="146">
        <v>919.35</v>
      </c>
      <c r="AZ84" s="146">
        <v>2258.0500000000002</v>
      </c>
      <c r="BA84" s="147">
        <v>0</v>
      </c>
      <c r="BB84" s="147">
        <v>0</v>
      </c>
      <c r="BC84" s="147">
        <v>0</v>
      </c>
      <c r="BD84" s="147">
        <v>0</v>
      </c>
      <c r="BE84" s="147">
        <v>0</v>
      </c>
      <c r="BF84" s="147">
        <v>0</v>
      </c>
      <c r="BG84" s="142"/>
      <c r="BH84" s="144">
        <v>45787</v>
      </c>
      <c r="BI84" s="146">
        <v>0</v>
      </c>
      <c r="BJ84" s="142" t="s">
        <v>735</v>
      </c>
      <c r="BK84" s="142" t="s">
        <v>705</v>
      </c>
      <c r="BL84" s="142" t="s">
        <v>706</v>
      </c>
      <c r="BM84" s="142" t="s">
        <v>160</v>
      </c>
      <c r="BN84" s="142" t="s">
        <v>60</v>
      </c>
      <c r="BO84" s="142" t="s">
        <v>707</v>
      </c>
      <c r="BP84" s="142" t="s">
        <v>708</v>
      </c>
      <c r="BQ84" s="142" t="s">
        <v>709</v>
      </c>
      <c r="BR84" s="142" t="s">
        <v>710</v>
      </c>
    </row>
    <row r="85" spans="1:70">
      <c r="A85" s="142">
        <v>2411427</v>
      </c>
      <c r="B85" s="142"/>
      <c r="C85" s="142"/>
      <c r="D85" s="142" t="s">
        <v>159</v>
      </c>
      <c r="E85" s="142" t="s">
        <v>598</v>
      </c>
      <c r="F85" s="142" t="s">
        <v>641</v>
      </c>
      <c r="G85" s="142">
        <v>135690</v>
      </c>
      <c r="H85" s="142">
        <v>6353</v>
      </c>
      <c r="I85" s="142" t="s">
        <v>808</v>
      </c>
      <c r="J85" s="143" t="s">
        <v>253</v>
      </c>
      <c r="K85" s="142" t="s">
        <v>60</v>
      </c>
      <c r="L85" s="142" t="s">
        <v>254</v>
      </c>
      <c r="M85" s="142">
        <v>15</v>
      </c>
      <c r="N85" s="142" t="s">
        <v>714</v>
      </c>
      <c r="O85" s="142" t="s">
        <v>702</v>
      </c>
      <c r="P85" s="142"/>
      <c r="Q85" s="142"/>
      <c r="R85" s="144">
        <v>45352</v>
      </c>
      <c r="S85" s="142" t="s">
        <v>703</v>
      </c>
      <c r="T85" s="142">
        <v>2</v>
      </c>
      <c r="U85" s="142" t="s">
        <v>702</v>
      </c>
      <c r="V85" s="144">
        <v>45778.032403703699</v>
      </c>
      <c r="W85" s="145">
        <v>2</v>
      </c>
      <c r="X85" s="145">
        <v>1</v>
      </c>
      <c r="Y85" s="142"/>
      <c r="Z85" s="145">
        <v>10.029999999999999</v>
      </c>
      <c r="AA85" s="142"/>
      <c r="AB85" s="142"/>
      <c r="AC85" s="142"/>
      <c r="AD85" s="142"/>
      <c r="AE85" s="142"/>
      <c r="AF85" s="142"/>
      <c r="AG85" s="146">
        <v>2964.5</v>
      </c>
      <c r="AH85" s="142">
        <v>857.74</v>
      </c>
      <c r="AI85" s="142">
        <v>2106.7600000000002</v>
      </c>
      <c r="AJ85" s="142">
        <v>193.38</v>
      </c>
      <c r="AK85" s="146">
        <v>913.7</v>
      </c>
      <c r="AL85" s="146">
        <v>2244.1799999999998</v>
      </c>
      <c r="AM85" s="146">
        <v>3157.88</v>
      </c>
      <c r="AN85" s="142"/>
      <c r="AO85" s="142"/>
      <c r="AP85" s="142"/>
      <c r="AQ85" s="142"/>
      <c r="AR85" s="145">
        <v>0</v>
      </c>
      <c r="AS85" s="146">
        <v>0</v>
      </c>
      <c r="AT85" s="142"/>
      <c r="AU85" s="146">
        <v>3157.88</v>
      </c>
      <c r="AV85" s="146">
        <v>3157.88</v>
      </c>
      <c r="AW85" s="144">
        <v>45784</v>
      </c>
      <c r="AX85" s="144">
        <v>45785</v>
      </c>
      <c r="AY85" s="146">
        <v>913.7</v>
      </c>
      <c r="AZ85" s="146">
        <v>2244.1799999999998</v>
      </c>
      <c r="BA85" s="147">
        <v>0</v>
      </c>
      <c r="BB85" s="147">
        <v>0</v>
      </c>
      <c r="BC85" s="147">
        <v>0</v>
      </c>
      <c r="BD85" s="147">
        <v>0</v>
      </c>
      <c r="BE85" s="147">
        <v>0</v>
      </c>
      <c r="BF85" s="147">
        <v>0</v>
      </c>
      <c r="BG85" s="142"/>
      <c r="BH85" s="144">
        <v>45787</v>
      </c>
      <c r="BI85" s="146">
        <v>0</v>
      </c>
      <c r="BJ85" s="142" t="s">
        <v>735</v>
      </c>
      <c r="BK85" s="142" t="s">
        <v>705</v>
      </c>
      <c r="BL85" s="142" t="s">
        <v>706</v>
      </c>
      <c r="BM85" s="142" t="s">
        <v>160</v>
      </c>
      <c r="BN85" s="142" t="s">
        <v>60</v>
      </c>
      <c r="BO85" s="142" t="s">
        <v>707</v>
      </c>
      <c r="BP85" s="142" t="s">
        <v>708</v>
      </c>
      <c r="BQ85" s="142" t="s">
        <v>709</v>
      </c>
      <c r="BR85" s="142" t="s">
        <v>710</v>
      </c>
    </row>
    <row r="86" spans="1:70">
      <c r="A86" s="142">
        <v>2416066</v>
      </c>
      <c r="B86" s="142"/>
      <c r="C86" s="142"/>
      <c r="D86" s="142" t="s">
        <v>159</v>
      </c>
      <c r="E86" s="142" t="s">
        <v>595</v>
      </c>
      <c r="F86" s="142" t="s">
        <v>633</v>
      </c>
      <c r="G86" s="142">
        <v>135692</v>
      </c>
      <c r="H86" s="142">
        <v>6411</v>
      </c>
      <c r="I86" s="142" t="s">
        <v>809</v>
      </c>
      <c r="J86" s="143" t="s">
        <v>255</v>
      </c>
      <c r="K86" s="142" t="s">
        <v>60</v>
      </c>
      <c r="L86" s="142" t="s">
        <v>256</v>
      </c>
      <c r="M86" s="142">
        <v>14</v>
      </c>
      <c r="N86" s="142"/>
      <c r="O86" s="142" t="s">
        <v>702</v>
      </c>
      <c r="P86" s="142"/>
      <c r="Q86" s="142"/>
      <c r="R86" s="144">
        <v>45383</v>
      </c>
      <c r="S86" s="142" t="s">
        <v>703</v>
      </c>
      <c r="T86" s="142">
        <v>2</v>
      </c>
      <c r="U86" s="142" t="s">
        <v>702</v>
      </c>
      <c r="V86" s="144">
        <v>45778.032423229197</v>
      </c>
      <c r="W86" s="145">
        <v>2</v>
      </c>
      <c r="X86" s="145">
        <v>1</v>
      </c>
      <c r="Y86" s="142"/>
      <c r="Z86" s="145">
        <v>0</v>
      </c>
      <c r="AA86" s="142"/>
      <c r="AB86" s="142"/>
      <c r="AC86" s="142"/>
      <c r="AD86" s="142"/>
      <c r="AE86" s="142"/>
      <c r="AF86" s="142"/>
      <c r="AG86" s="146">
        <v>7605</v>
      </c>
      <c r="AH86" s="142">
        <v>7605</v>
      </c>
      <c r="AI86" s="142">
        <v>0</v>
      </c>
      <c r="AJ86" s="142">
        <v>429.38</v>
      </c>
      <c r="AK86" s="146">
        <v>8034.38</v>
      </c>
      <c r="AL86" s="146">
        <v>0</v>
      </c>
      <c r="AM86" s="146">
        <v>8034.38</v>
      </c>
      <c r="AN86" s="142"/>
      <c r="AO86" s="142"/>
      <c r="AP86" s="142"/>
      <c r="AQ86" s="142"/>
      <c r="AR86" s="142"/>
      <c r="AS86" s="142"/>
      <c r="AT86" s="142"/>
      <c r="AU86" s="146">
        <v>8034.38</v>
      </c>
      <c r="AV86" s="142"/>
      <c r="AW86" s="142"/>
      <c r="AX86" s="142"/>
      <c r="AY86" s="142"/>
      <c r="AZ86" s="142"/>
      <c r="BA86" s="142"/>
      <c r="BB86" s="142"/>
      <c r="BC86" s="147">
        <v>0</v>
      </c>
      <c r="BD86" s="142"/>
      <c r="BE86" s="142"/>
      <c r="BF86" s="142"/>
      <c r="BG86" s="142"/>
      <c r="BH86" s="144">
        <v>45798</v>
      </c>
      <c r="BI86" s="146">
        <v>8034.38</v>
      </c>
      <c r="BJ86" s="142" t="s">
        <v>704</v>
      </c>
      <c r="BK86" s="142" t="s">
        <v>705</v>
      </c>
      <c r="BL86" s="142" t="s">
        <v>706</v>
      </c>
      <c r="BM86" s="142" t="s">
        <v>160</v>
      </c>
      <c r="BN86" s="142" t="s">
        <v>60</v>
      </c>
      <c r="BO86" s="142" t="s">
        <v>707</v>
      </c>
      <c r="BP86" s="142" t="s">
        <v>708</v>
      </c>
      <c r="BQ86" s="142" t="s">
        <v>709</v>
      </c>
      <c r="BR86" s="142" t="s">
        <v>710</v>
      </c>
    </row>
    <row r="87" spans="1:70">
      <c r="A87" s="142">
        <v>2472360</v>
      </c>
      <c r="B87" s="142"/>
      <c r="C87" s="142"/>
      <c r="D87" s="142" t="s">
        <v>159</v>
      </c>
      <c r="E87" s="142" t="s">
        <v>612</v>
      </c>
      <c r="F87" s="142" t="s">
        <v>633</v>
      </c>
      <c r="G87" s="142">
        <v>135954</v>
      </c>
      <c r="H87" s="142">
        <v>6499</v>
      </c>
      <c r="I87" s="142">
        <v>6499</v>
      </c>
      <c r="J87" s="143" t="s">
        <v>311</v>
      </c>
      <c r="K87" s="142" t="s">
        <v>60</v>
      </c>
      <c r="L87" s="142" t="s">
        <v>312</v>
      </c>
      <c r="M87" s="142">
        <v>2</v>
      </c>
      <c r="N87" s="142" t="s">
        <v>714</v>
      </c>
      <c r="O87" s="142" t="s">
        <v>723</v>
      </c>
      <c r="P87" s="142"/>
      <c r="Q87" s="142"/>
      <c r="R87" s="144">
        <v>45748</v>
      </c>
      <c r="S87" s="142" t="s">
        <v>703</v>
      </c>
      <c r="T87" s="142">
        <v>2</v>
      </c>
      <c r="U87" s="142" t="s">
        <v>702</v>
      </c>
      <c r="V87" s="144">
        <v>45807</v>
      </c>
      <c r="W87" s="145">
        <v>2</v>
      </c>
      <c r="X87" s="145">
        <v>1</v>
      </c>
      <c r="Y87" s="142"/>
      <c r="Z87" s="145">
        <v>10.033899999999999</v>
      </c>
      <c r="AA87" s="142"/>
      <c r="AB87" s="142"/>
      <c r="AC87" s="142"/>
      <c r="AD87" s="142"/>
      <c r="AE87" s="142"/>
      <c r="AF87" s="142"/>
      <c r="AG87" s="146">
        <v>7741.92</v>
      </c>
      <c r="AH87" s="142">
        <v>7619.52</v>
      </c>
      <c r="AI87" s="142">
        <v>122.4</v>
      </c>
      <c r="AJ87" s="142">
        <v>43.36</v>
      </c>
      <c r="AK87" s="146">
        <v>7662.19</v>
      </c>
      <c r="AL87" s="146">
        <v>123.09</v>
      </c>
      <c r="AM87" s="146">
        <v>7785.28</v>
      </c>
      <c r="AN87" s="142"/>
      <c r="AO87" s="142"/>
      <c r="AP87" s="142"/>
      <c r="AQ87" s="142"/>
      <c r="AR87" s="142">
        <v>0</v>
      </c>
      <c r="AS87" s="142">
        <v>0</v>
      </c>
      <c r="AT87" s="142"/>
      <c r="AU87" s="146">
        <v>7785.28</v>
      </c>
      <c r="AV87" s="142">
        <v>7785.28</v>
      </c>
      <c r="AW87" s="142">
        <v>45791</v>
      </c>
      <c r="AX87" s="142">
        <v>45792</v>
      </c>
      <c r="AY87" s="142">
        <v>7662.19</v>
      </c>
      <c r="AZ87" s="142">
        <v>123.09</v>
      </c>
      <c r="BA87" s="142">
        <v>0</v>
      </c>
      <c r="BB87" s="142">
        <v>0</v>
      </c>
      <c r="BC87" s="147">
        <v>0</v>
      </c>
      <c r="BD87" s="142">
        <v>0</v>
      </c>
      <c r="BE87" s="142">
        <v>0</v>
      </c>
      <c r="BF87" s="142">
        <v>0</v>
      </c>
      <c r="BG87" s="142"/>
      <c r="BH87" s="144">
        <v>45798</v>
      </c>
      <c r="BI87" s="146">
        <v>0</v>
      </c>
      <c r="BJ87" s="142" t="s">
        <v>735</v>
      </c>
      <c r="BK87" s="142" t="s">
        <v>705</v>
      </c>
      <c r="BL87" s="142" t="s">
        <v>706</v>
      </c>
      <c r="BM87" s="142" t="s">
        <v>160</v>
      </c>
      <c r="BN87" s="142" t="s">
        <v>60</v>
      </c>
      <c r="BO87" s="142" t="s">
        <v>707</v>
      </c>
      <c r="BP87" s="142" t="s">
        <v>708</v>
      </c>
      <c r="BQ87" s="142"/>
      <c r="BR87" s="142"/>
    </row>
    <row r="88" spans="1:70">
      <c r="A88" s="142">
        <v>2503839</v>
      </c>
      <c r="B88" s="142"/>
      <c r="C88" s="142"/>
      <c r="D88" s="142" t="s">
        <v>159</v>
      </c>
      <c r="E88" s="142" t="s">
        <v>578</v>
      </c>
      <c r="F88" s="142" t="s">
        <v>788</v>
      </c>
      <c r="G88" s="142">
        <v>136056</v>
      </c>
      <c r="H88" s="142">
        <v>6503</v>
      </c>
      <c r="I88" s="142">
        <v>6503</v>
      </c>
      <c r="J88" s="143" t="s">
        <v>314</v>
      </c>
      <c r="K88" s="142" t="s">
        <v>60</v>
      </c>
      <c r="L88" s="142" t="s">
        <v>315</v>
      </c>
      <c r="M88" s="142">
        <v>2</v>
      </c>
      <c r="N88" s="142" t="s">
        <v>714</v>
      </c>
      <c r="O88" s="142" t="s">
        <v>702</v>
      </c>
      <c r="P88" s="142"/>
      <c r="Q88" s="142"/>
      <c r="R88" s="144">
        <v>45748</v>
      </c>
      <c r="S88" s="142" t="s">
        <v>742</v>
      </c>
      <c r="T88" s="142">
        <v>2</v>
      </c>
      <c r="U88" s="142" t="s">
        <v>702</v>
      </c>
      <c r="V88" s="144">
        <v>45778</v>
      </c>
      <c r="W88" s="145">
        <v>2</v>
      </c>
      <c r="X88" s="145">
        <v>1</v>
      </c>
      <c r="Y88" s="142"/>
      <c r="Z88" s="145">
        <v>0</v>
      </c>
      <c r="AA88" s="142"/>
      <c r="AB88" s="142"/>
      <c r="AC88" s="142"/>
      <c r="AD88" s="142"/>
      <c r="AE88" s="142"/>
      <c r="AF88" s="142"/>
      <c r="AG88" s="146">
        <v>14400</v>
      </c>
      <c r="AH88" s="142">
        <v>14400</v>
      </c>
      <c r="AI88" s="142">
        <v>0</v>
      </c>
      <c r="AJ88" s="142">
        <v>0</v>
      </c>
      <c r="AK88" s="146">
        <v>14400</v>
      </c>
      <c r="AL88" s="146"/>
      <c r="AM88" s="146">
        <v>14400</v>
      </c>
      <c r="AN88" s="142"/>
      <c r="AO88" s="142"/>
      <c r="AP88" s="142"/>
      <c r="AQ88" s="142"/>
      <c r="AR88" s="142">
        <v>0</v>
      </c>
      <c r="AS88" s="142">
        <v>0</v>
      </c>
      <c r="AT88" s="142"/>
      <c r="AU88" s="146">
        <v>14400</v>
      </c>
      <c r="AV88" s="142">
        <v>14400</v>
      </c>
      <c r="AW88" s="142">
        <v>45793</v>
      </c>
      <c r="AX88" s="142">
        <v>45796</v>
      </c>
      <c r="AY88" s="142">
        <v>14400</v>
      </c>
      <c r="AZ88" s="142">
        <v>0</v>
      </c>
      <c r="BA88" s="142">
        <v>0</v>
      </c>
      <c r="BB88" s="142">
        <v>0</v>
      </c>
      <c r="BC88" s="147">
        <v>0</v>
      </c>
      <c r="BD88" s="142">
        <v>0</v>
      </c>
      <c r="BE88" s="142">
        <v>0</v>
      </c>
      <c r="BF88" s="142">
        <v>0</v>
      </c>
      <c r="BG88" s="142"/>
      <c r="BH88" s="144">
        <v>45798</v>
      </c>
      <c r="BI88" s="146">
        <v>0</v>
      </c>
      <c r="BJ88" s="142" t="s">
        <v>735</v>
      </c>
      <c r="BK88" s="142" t="s">
        <v>705</v>
      </c>
      <c r="BL88" s="142" t="s">
        <v>706</v>
      </c>
      <c r="BM88" s="142" t="s">
        <v>160</v>
      </c>
      <c r="BN88" s="142" t="s">
        <v>60</v>
      </c>
      <c r="BO88" s="142" t="s">
        <v>707</v>
      </c>
      <c r="BP88" s="142" t="s">
        <v>708</v>
      </c>
      <c r="BQ88" s="142"/>
      <c r="BR88" s="142"/>
    </row>
    <row r="89" spans="1:70">
      <c r="A89" s="142">
        <v>2503465</v>
      </c>
      <c r="B89" s="142"/>
      <c r="C89" s="142"/>
      <c r="D89" s="142" t="s">
        <v>159</v>
      </c>
      <c r="E89" s="142" t="s">
        <v>608</v>
      </c>
      <c r="F89" s="142" t="s">
        <v>625</v>
      </c>
      <c r="G89" s="142">
        <v>136054</v>
      </c>
      <c r="H89" s="142">
        <v>6501</v>
      </c>
      <c r="I89" s="142">
        <v>6501</v>
      </c>
      <c r="J89" s="143" t="s">
        <v>86</v>
      </c>
      <c r="K89" s="142" t="s">
        <v>60</v>
      </c>
      <c r="L89" s="142" t="s">
        <v>313</v>
      </c>
      <c r="M89" s="142">
        <v>2</v>
      </c>
      <c r="N89" s="142" t="s">
        <v>714</v>
      </c>
      <c r="O89" s="142" t="s">
        <v>723</v>
      </c>
      <c r="P89" s="142"/>
      <c r="Q89" s="142"/>
      <c r="R89" s="144">
        <v>45748</v>
      </c>
      <c r="S89" s="142" t="s">
        <v>703</v>
      </c>
      <c r="T89" s="142">
        <v>2</v>
      </c>
      <c r="U89" s="142" t="s">
        <v>702</v>
      </c>
      <c r="V89" s="144">
        <v>45807</v>
      </c>
      <c r="W89" s="145">
        <v>2</v>
      </c>
      <c r="X89" s="145">
        <v>1</v>
      </c>
      <c r="Y89" s="142"/>
      <c r="Z89" s="145">
        <v>10.033899999999999</v>
      </c>
      <c r="AA89" s="142"/>
      <c r="AB89" s="142"/>
      <c r="AC89" s="142"/>
      <c r="AD89" s="142"/>
      <c r="AE89" s="142"/>
      <c r="AF89" s="142"/>
      <c r="AG89" s="146">
        <v>2322.02</v>
      </c>
      <c r="AH89" s="142">
        <v>2303.59</v>
      </c>
      <c r="AI89" s="142">
        <v>18.43</v>
      </c>
      <c r="AJ89" s="142">
        <v>13</v>
      </c>
      <c r="AK89" s="146">
        <v>2316.4899999999998</v>
      </c>
      <c r="AL89" s="146">
        <v>18.53</v>
      </c>
      <c r="AM89" s="146">
        <v>2335.02</v>
      </c>
      <c r="AN89" s="142"/>
      <c r="AO89" s="142"/>
      <c r="AP89" s="142"/>
      <c r="AQ89" s="142"/>
      <c r="AR89" s="142">
        <v>0</v>
      </c>
      <c r="AS89" s="142">
        <v>0</v>
      </c>
      <c r="AT89" s="142"/>
      <c r="AU89" s="146">
        <v>2335.02</v>
      </c>
      <c r="AV89" s="142">
        <v>2335.02</v>
      </c>
      <c r="AW89" s="142">
        <v>45786</v>
      </c>
      <c r="AX89" s="142">
        <v>45789</v>
      </c>
      <c r="AY89" s="142">
        <v>2316.4899999999998</v>
      </c>
      <c r="AZ89" s="142">
        <v>18.53</v>
      </c>
      <c r="BA89" s="142">
        <v>0</v>
      </c>
      <c r="BB89" s="142">
        <v>0</v>
      </c>
      <c r="BC89" s="147">
        <v>0</v>
      </c>
      <c r="BD89" s="142">
        <v>0</v>
      </c>
      <c r="BE89" s="142">
        <v>0</v>
      </c>
      <c r="BF89" s="142">
        <v>0</v>
      </c>
      <c r="BG89" s="142"/>
      <c r="BH89" s="144">
        <v>45787</v>
      </c>
      <c r="BI89" s="146">
        <v>0</v>
      </c>
      <c r="BJ89" s="142" t="s">
        <v>735</v>
      </c>
      <c r="BK89" s="142" t="s">
        <v>705</v>
      </c>
      <c r="BL89" s="142" t="s">
        <v>706</v>
      </c>
      <c r="BM89" s="142" t="s">
        <v>160</v>
      </c>
      <c r="BN89" s="142" t="s">
        <v>60</v>
      </c>
      <c r="BO89" s="142" t="s">
        <v>707</v>
      </c>
      <c r="BP89" s="142" t="s">
        <v>708</v>
      </c>
      <c r="BQ89" s="142"/>
      <c r="BR89" s="142"/>
    </row>
    <row r="90" spans="1:70">
      <c r="A90" s="142">
        <v>2503652</v>
      </c>
      <c r="B90" s="142"/>
      <c r="C90" s="142"/>
      <c r="D90" s="142" t="s">
        <v>159</v>
      </c>
      <c r="E90" s="142" t="s">
        <v>608</v>
      </c>
      <c r="F90" s="142" t="s">
        <v>644</v>
      </c>
      <c r="G90" s="142">
        <v>136055</v>
      </c>
      <c r="H90" s="142">
        <v>6502</v>
      </c>
      <c r="I90" s="142">
        <v>6502</v>
      </c>
      <c r="J90" s="143" t="s">
        <v>86</v>
      </c>
      <c r="K90" s="142" t="s">
        <v>60</v>
      </c>
      <c r="L90" s="142" t="s">
        <v>313</v>
      </c>
      <c r="M90" s="142">
        <v>2</v>
      </c>
      <c r="N90" s="142" t="s">
        <v>714</v>
      </c>
      <c r="O90" s="142" t="s">
        <v>723</v>
      </c>
      <c r="P90" s="142"/>
      <c r="Q90" s="142"/>
      <c r="R90" s="144">
        <v>45748</v>
      </c>
      <c r="S90" s="142" t="s">
        <v>703</v>
      </c>
      <c r="T90" s="142">
        <v>2</v>
      </c>
      <c r="U90" s="142" t="s">
        <v>702</v>
      </c>
      <c r="V90" s="144">
        <v>45807</v>
      </c>
      <c r="W90" s="145">
        <v>2</v>
      </c>
      <c r="X90" s="145">
        <v>1</v>
      </c>
      <c r="Y90" s="142"/>
      <c r="Z90" s="145">
        <v>10.033899999999999</v>
      </c>
      <c r="AA90" s="142"/>
      <c r="AB90" s="142"/>
      <c r="AC90" s="142"/>
      <c r="AD90" s="142"/>
      <c r="AE90" s="142"/>
      <c r="AF90" s="142"/>
      <c r="AG90" s="146">
        <v>2281.44</v>
      </c>
      <c r="AH90" s="142">
        <v>2263.33</v>
      </c>
      <c r="AI90" s="142">
        <v>18.11</v>
      </c>
      <c r="AJ90" s="142">
        <v>12.78</v>
      </c>
      <c r="AK90" s="146">
        <v>2276.0100000000002</v>
      </c>
      <c r="AL90" s="146">
        <v>18.21</v>
      </c>
      <c r="AM90" s="146">
        <v>2294.2199999999998</v>
      </c>
      <c r="AN90" s="142"/>
      <c r="AO90" s="142"/>
      <c r="AP90" s="142"/>
      <c r="AQ90" s="142"/>
      <c r="AR90" s="142">
        <v>0</v>
      </c>
      <c r="AS90" s="142">
        <v>0</v>
      </c>
      <c r="AT90" s="142"/>
      <c r="AU90" s="146">
        <v>2294.2199999999998</v>
      </c>
      <c r="AV90" s="142">
        <v>2294.2199999999998</v>
      </c>
      <c r="AW90" s="142">
        <v>45786</v>
      </c>
      <c r="AX90" s="142">
        <v>45789</v>
      </c>
      <c r="AY90" s="142">
        <v>2276.0100000000002</v>
      </c>
      <c r="AZ90" s="142">
        <v>18.21</v>
      </c>
      <c r="BA90" s="142">
        <v>0</v>
      </c>
      <c r="BB90" s="142">
        <v>0</v>
      </c>
      <c r="BC90" s="147">
        <v>0</v>
      </c>
      <c r="BD90" s="142">
        <v>0</v>
      </c>
      <c r="BE90" s="142">
        <v>0</v>
      </c>
      <c r="BF90" s="142">
        <v>0</v>
      </c>
      <c r="BG90" s="142"/>
      <c r="BH90" s="144">
        <v>45787</v>
      </c>
      <c r="BI90" s="146">
        <v>0</v>
      </c>
      <c r="BJ90" s="142" t="s">
        <v>735</v>
      </c>
      <c r="BK90" s="142" t="s">
        <v>705</v>
      </c>
      <c r="BL90" s="142" t="s">
        <v>706</v>
      </c>
      <c r="BM90" s="142" t="s">
        <v>160</v>
      </c>
      <c r="BN90" s="142" t="s">
        <v>60</v>
      </c>
      <c r="BO90" s="142" t="s">
        <v>707</v>
      </c>
      <c r="BP90" s="142" t="s">
        <v>708</v>
      </c>
      <c r="BQ90" s="142"/>
      <c r="BR90" s="142"/>
    </row>
  </sheetData>
  <conditionalFormatting sqref="H1:H1048576">
    <cfRule type="duplicateValues" dxfId="1" priority="2"/>
  </conditionalFormatting>
  <conditionalFormatting sqref="I87:I90">
    <cfRule type="duplicateValues" dxfId="0" priority="1"/>
  </conditionalFormatting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CEEF1-4D9B-4A2D-B8D5-9BB8B3558F18}">
  <sheetPr>
    <tabColor rgb="FF002060"/>
  </sheetPr>
  <dimension ref="A1:J503"/>
  <sheetViews>
    <sheetView showGridLines="0" workbookViewId="0"/>
  </sheetViews>
  <sheetFormatPr defaultRowHeight="15"/>
  <cols>
    <col min="1" max="1" width="20.140625" style="108" bestFit="1" customWidth="1"/>
    <col min="2" max="2" width="12.85546875" style="108" bestFit="1" customWidth="1"/>
    <col min="3" max="3" width="9" style="108" bestFit="1" customWidth="1"/>
    <col min="4" max="4" width="12" style="108" bestFit="1" customWidth="1"/>
    <col min="5" max="5" width="16.28515625" style="108" bestFit="1" customWidth="1"/>
    <col min="6" max="6" width="12.85546875" style="108" bestFit="1" customWidth="1"/>
    <col min="7" max="7" width="12.5703125" style="108" bestFit="1" customWidth="1"/>
    <col min="8" max="8" width="45.140625" style="108" bestFit="1" customWidth="1"/>
    <col min="9" max="9" width="15.42578125" style="108" bestFit="1" customWidth="1"/>
    <col min="10" max="10" width="26" style="108" bestFit="1" customWidth="1"/>
    <col min="11" max="16384" width="9.140625" style="108"/>
  </cols>
  <sheetData>
    <row r="1" spans="1:10">
      <c r="A1" s="107" t="s">
        <v>810</v>
      </c>
      <c r="B1" s="107" t="s">
        <v>811</v>
      </c>
      <c r="C1" s="107" t="s">
        <v>812</v>
      </c>
      <c r="D1" s="107" t="s">
        <v>813</v>
      </c>
      <c r="E1" s="107" t="s">
        <v>814</v>
      </c>
      <c r="F1" s="107" t="s">
        <v>815</v>
      </c>
      <c r="G1" s="107" t="s">
        <v>816</v>
      </c>
      <c r="H1" s="107" t="s">
        <v>817</v>
      </c>
      <c r="I1" s="107" t="s">
        <v>818</v>
      </c>
      <c r="J1" s="107" t="s">
        <v>819</v>
      </c>
    </row>
    <row r="2" spans="1:10">
      <c r="A2" s="109" t="s">
        <v>160</v>
      </c>
      <c r="B2" s="109" t="s">
        <v>609</v>
      </c>
      <c r="C2" s="110">
        <v>1</v>
      </c>
      <c r="D2" s="110">
        <v>360</v>
      </c>
      <c r="E2" s="109" t="s">
        <v>820</v>
      </c>
      <c r="F2" s="110"/>
      <c r="G2" s="110"/>
      <c r="H2" s="110"/>
      <c r="I2" s="110"/>
      <c r="J2" s="109" t="s">
        <v>821</v>
      </c>
    </row>
    <row r="3" spans="1:10">
      <c r="A3" s="109" t="s">
        <v>160</v>
      </c>
      <c r="B3" s="109" t="s">
        <v>609</v>
      </c>
      <c r="C3" s="110">
        <v>2</v>
      </c>
      <c r="D3" s="110">
        <v>360</v>
      </c>
      <c r="E3" s="109" t="s">
        <v>820</v>
      </c>
      <c r="F3" s="110"/>
      <c r="G3" s="110"/>
      <c r="H3" s="110"/>
      <c r="I3" s="110"/>
      <c r="J3" s="109" t="s">
        <v>821</v>
      </c>
    </row>
    <row r="4" spans="1:10">
      <c r="A4" s="109" t="s">
        <v>160</v>
      </c>
      <c r="B4" s="109" t="s">
        <v>609</v>
      </c>
      <c r="C4" s="110">
        <v>3</v>
      </c>
      <c r="D4" s="110">
        <v>360</v>
      </c>
      <c r="E4" s="109" t="s">
        <v>820</v>
      </c>
      <c r="F4" s="110"/>
      <c r="G4" s="110"/>
      <c r="H4" s="110"/>
      <c r="I4" s="110"/>
      <c r="J4" s="109" t="s">
        <v>821</v>
      </c>
    </row>
    <row r="5" spans="1:10">
      <c r="A5" s="109" t="s">
        <v>160</v>
      </c>
      <c r="B5" s="109" t="s">
        <v>609</v>
      </c>
      <c r="C5" s="110">
        <v>4</v>
      </c>
      <c r="D5" s="110">
        <v>360</v>
      </c>
      <c r="E5" s="109" t="s">
        <v>820</v>
      </c>
      <c r="F5" s="110"/>
      <c r="G5" s="110"/>
      <c r="H5" s="110"/>
      <c r="I5" s="110"/>
      <c r="J5" s="109" t="s">
        <v>821</v>
      </c>
    </row>
    <row r="6" spans="1:10">
      <c r="A6" s="109" t="s">
        <v>160</v>
      </c>
      <c r="B6" s="109" t="s">
        <v>609</v>
      </c>
      <c r="C6" s="110">
        <v>5</v>
      </c>
      <c r="D6" s="110">
        <v>360</v>
      </c>
      <c r="E6" s="109" t="s">
        <v>820</v>
      </c>
      <c r="F6" s="110"/>
      <c r="G6" s="110"/>
      <c r="H6" s="110"/>
      <c r="I6" s="110"/>
      <c r="J6" s="109" t="s">
        <v>821</v>
      </c>
    </row>
    <row r="7" spans="1:10">
      <c r="A7" s="109" t="s">
        <v>160</v>
      </c>
      <c r="B7" s="109" t="s">
        <v>609</v>
      </c>
      <c r="C7" s="110">
        <v>6</v>
      </c>
      <c r="D7" s="110">
        <v>360</v>
      </c>
      <c r="E7" s="109" t="s">
        <v>820</v>
      </c>
      <c r="F7" s="110"/>
      <c r="G7" s="110"/>
      <c r="H7" s="110"/>
      <c r="I7" s="110"/>
      <c r="J7" s="109" t="s">
        <v>821</v>
      </c>
    </row>
    <row r="8" spans="1:10">
      <c r="A8" s="109" t="s">
        <v>160</v>
      </c>
      <c r="B8" s="109" t="s">
        <v>609</v>
      </c>
      <c r="C8" s="110">
        <v>7</v>
      </c>
      <c r="D8" s="110">
        <v>360</v>
      </c>
      <c r="E8" s="109" t="s">
        <v>820</v>
      </c>
      <c r="F8" s="110"/>
      <c r="G8" s="110"/>
      <c r="H8" s="110"/>
      <c r="I8" s="110"/>
      <c r="J8" s="109" t="s">
        <v>821</v>
      </c>
    </row>
    <row r="9" spans="1:10">
      <c r="A9" s="109" t="s">
        <v>160</v>
      </c>
      <c r="B9" s="109" t="s">
        <v>609</v>
      </c>
      <c r="C9" s="110">
        <v>8</v>
      </c>
      <c r="D9" s="110">
        <v>360</v>
      </c>
      <c r="E9" s="109" t="s">
        <v>820</v>
      </c>
      <c r="F9" s="110"/>
      <c r="G9" s="110"/>
      <c r="H9" s="110"/>
      <c r="I9" s="110"/>
      <c r="J9" s="109" t="s">
        <v>821</v>
      </c>
    </row>
    <row r="10" spans="1:10">
      <c r="A10" s="109" t="s">
        <v>160</v>
      </c>
      <c r="B10" s="109" t="s">
        <v>609</v>
      </c>
      <c r="C10" s="110">
        <v>9</v>
      </c>
      <c r="D10" s="110">
        <v>360</v>
      </c>
      <c r="E10" s="109" t="s">
        <v>820</v>
      </c>
      <c r="F10" s="110"/>
      <c r="G10" s="110"/>
      <c r="H10" s="110"/>
      <c r="I10" s="110"/>
      <c r="J10" s="109" t="s">
        <v>821</v>
      </c>
    </row>
    <row r="11" spans="1:10">
      <c r="A11" s="109" t="s">
        <v>160</v>
      </c>
      <c r="B11" s="109" t="s">
        <v>609</v>
      </c>
      <c r="C11" s="110">
        <v>10</v>
      </c>
      <c r="D11" s="110">
        <v>360</v>
      </c>
      <c r="E11" s="109" t="s">
        <v>820</v>
      </c>
      <c r="F11" s="110"/>
      <c r="G11" s="110"/>
      <c r="H11" s="110"/>
      <c r="I11" s="110"/>
      <c r="J11" s="109" t="s">
        <v>821</v>
      </c>
    </row>
    <row r="12" spans="1:10">
      <c r="A12" s="109" t="s">
        <v>160</v>
      </c>
      <c r="B12" s="109" t="s">
        <v>609</v>
      </c>
      <c r="C12" s="110">
        <v>11</v>
      </c>
      <c r="D12" s="110">
        <v>460.99</v>
      </c>
      <c r="E12" s="109" t="s">
        <v>822</v>
      </c>
      <c r="F12" s="110">
        <v>40</v>
      </c>
      <c r="G12" s="109" t="s">
        <v>823</v>
      </c>
      <c r="H12" s="109" t="s">
        <v>824</v>
      </c>
      <c r="I12" s="109" t="s">
        <v>285</v>
      </c>
      <c r="J12" s="109" t="s">
        <v>821</v>
      </c>
    </row>
    <row r="13" spans="1:10">
      <c r="A13" s="109" t="s">
        <v>160</v>
      </c>
      <c r="B13" s="109" t="s">
        <v>609</v>
      </c>
      <c r="C13" s="110">
        <v>12</v>
      </c>
      <c r="D13" s="110">
        <v>766.7</v>
      </c>
      <c r="E13" s="109" t="s">
        <v>820</v>
      </c>
      <c r="F13" s="110"/>
      <c r="G13" s="109"/>
      <c r="H13" s="109"/>
      <c r="I13" s="109"/>
      <c r="J13" s="109" t="s">
        <v>821</v>
      </c>
    </row>
    <row r="14" spans="1:10">
      <c r="A14" s="109" t="s">
        <v>160</v>
      </c>
      <c r="B14" s="109" t="s">
        <v>609</v>
      </c>
      <c r="C14" s="110">
        <v>13</v>
      </c>
      <c r="D14" s="110">
        <v>646.54</v>
      </c>
      <c r="E14" s="109" t="s">
        <v>820</v>
      </c>
      <c r="F14" s="110"/>
      <c r="G14" s="110"/>
      <c r="H14" s="110"/>
      <c r="I14" s="110"/>
      <c r="J14" s="109" t="s">
        <v>821</v>
      </c>
    </row>
    <row r="15" spans="1:10">
      <c r="A15" s="109" t="s">
        <v>160</v>
      </c>
      <c r="B15" s="109" t="s">
        <v>609</v>
      </c>
      <c r="C15" s="110">
        <v>14</v>
      </c>
      <c r="D15" s="110">
        <v>386.32</v>
      </c>
      <c r="E15" s="109" t="s">
        <v>820</v>
      </c>
      <c r="F15" s="110"/>
      <c r="G15" s="110"/>
      <c r="H15" s="110"/>
      <c r="I15" s="110"/>
      <c r="J15" s="109" t="s">
        <v>821</v>
      </c>
    </row>
    <row r="16" spans="1:10">
      <c r="A16" s="109" t="s">
        <v>160</v>
      </c>
      <c r="B16" s="109" t="s">
        <v>609</v>
      </c>
      <c r="C16" s="110">
        <v>15</v>
      </c>
      <c r="D16" s="110">
        <v>360.29</v>
      </c>
      <c r="E16" s="109" t="s">
        <v>820</v>
      </c>
      <c r="F16" s="110"/>
      <c r="G16" s="110"/>
      <c r="H16" s="110"/>
      <c r="I16" s="110"/>
      <c r="J16" s="109" t="s">
        <v>821</v>
      </c>
    </row>
    <row r="17" spans="1:10">
      <c r="A17" s="109" t="s">
        <v>160</v>
      </c>
      <c r="B17" s="109" t="s">
        <v>609</v>
      </c>
      <c r="C17" s="110">
        <v>16</v>
      </c>
      <c r="D17" s="110">
        <v>360</v>
      </c>
      <c r="E17" s="109" t="s">
        <v>820</v>
      </c>
      <c r="F17" s="110"/>
      <c r="G17" s="110"/>
      <c r="H17" s="110"/>
      <c r="I17" s="110"/>
      <c r="J17" s="109" t="s">
        <v>821</v>
      </c>
    </row>
    <row r="18" spans="1:10">
      <c r="A18" s="109" t="s">
        <v>160</v>
      </c>
      <c r="B18" s="109" t="s">
        <v>609</v>
      </c>
      <c r="C18" s="110">
        <v>17</v>
      </c>
      <c r="D18" s="110">
        <v>360</v>
      </c>
      <c r="E18" s="109" t="s">
        <v>820</v>
      </c>
      <c r="F18" s="110"/>
      <c r="G18" s="110"/>
      <c r="H18" s="110"/>
      <c r="I18" s="110"/>
      <c r="J18" s="109" t="s">
        <v>821</v>
      </c>
    </row>
    <row r="19" spans="1:10">
      <c r="A19" s="109" t="s">
        <v>160</v>
      </c>
      <c r="B19" s="109" t="s">
        <v>609</v>
      </c>
      <c r="C19" s="110">
        <v>18</v>
      </c>
      <c r="D19" s="110">
        <v>360</v>
      </c>
      <c r="E19" s="109" t="s">
        <v>820</v>
      </c>
      <c r="F19" s="110"/>
      <c r="G19" s="110"/>
      <c r="H19" s="110"/>
      <c r="I19" s="110"/>
      <c r="J19" s="109" t="s">
        <v>821</v>
      </c>
    </row>
    <row r="20" spans="1:10">
      <c r="A20" s="109" t="s">
        <v>160</v>
      </c>
      <c r="B20" s="109" t="s">
        <v>609</v>
      </c>
      <c r="C20" s="110">
        <v>19</v>
      </c>
      <c r="D20" s="110">
        <v>360</v>
      </c>
      <c r="E20" s="109" t="s">
        <v>820</v>
      </c>
      <c r="F20" s="110"/>
      <c r="G20" s="110"/>
      <c r="H20" s="110"/>
      <c r="I20" s="110"/>
      <c r="J20" s="109" t="s">
        <v>821</v>
      </c>
    </row>
    <row r="21" spans="1:10">
      <c r="A21" s="109" t="s">
        <v>160</v>
      </c>
      <c r="B21" s="109" t="s">
        <v>825</v>
      </c>
      <c r="C21" s="110">
        <v>1</v>
      </c>
      <c r="D21" s="110">
        <v>360</v>
      </c>
      <c r="E21" s="109" t="s">
        <v>820</v>
      </c>
      <c r="F21" s="110"/>
      <c r="G21" s="110"/>
      <c r="H21" s="110"/>
      <c r="I21" s="110"/>
      <c r="J21" s="109" t="s">
        <v>821</v>
      </c>
    </row>
    <row r="22" spans="1:10">
      <c r="A22" s="109" t="s">
        <v>160</v>
      </c>
      <c r="B22" s="109" t="s">
        <v>825</v>
      </c>
      <c r="C22" s="110">
        <v>2</v>
      </c>
      <c r="D22" s="110">
        <v>360</v>
      </c>
      <c r="E22" s="109" t="s">
        <v>820</v>
      </c>
      <c r="F22" s="110"/>
      <c r="G22" s="110"/>
      <c r="H22" s="110"/>
      <c r="I22" s="110"/>
      <c r="J22" s="109" t="s">
        <v>821</v>
      </c>
    </row>
    <row r="23" spans="1:10">
      <c r="A23" s="109" t="s">
        <v>160</v>
      </c>
      <c r="B23" s="109" t="s">
        <v>825</v>
      </c>
      <c r="C23" s="110">
        <v>3</v>
      </c>
      <c r="D23" s="110">
        <v>360</v>
      </c>
      <c r="E23" s="109" t="s">
        <v>820</v>
      </c>
      <c r="F23" s="110"/>
      <c r="G23" s="110"/>
      <c r="H23" s="110"/>
      <c r="I23" s="110"/>
      <c r="J23" s="109" t="s">
        <v>821</v>
      </c>
    </row>
    <row r="24" spans="1:10">
      <c r="A24" s="109" t="s">
        <v>160</v>
      </c>
      <c r="B24" s="109" t="s">
        <v>825</v>
      </c>
      <c r="C24" s="110">
        <v>4</v>
      </c>
      <c r="D24" s="110">
        <v>360</v>
      </c>
      <c r="E24" s="109" t="s">
        <v>820</v>
      </c>
      <c r="F24" s="110"/>
      <c r="G24" s="110"/>
      <c r="H24" s="110"/>
      <c r="I24" s="110"/>
      <c r="J24" s="109" t="s">
        <v>821</v>
      </c>
    </row>
    <row r="25" spans="1:10">
      <c r="A25" s="109" t="s">
        <v>160</v>
      </c>
      <c r="B25" s="109" t="s">
        <v>825</v>
      </c>
      <c r="C25" s="110">
        <v>5</v>
      </c>
      <c r="D25" s="110">
        <v>360</v>
      </c>
      <c r="E25" s="109" t="s">
        <v>820</v>
      </c>
      <c r="F25" s="110"/>
      <c r="G25" s="110"/>
      <c r="H25" s="110"/>
      <c r="I25" s="110"/>
      <c r="J25" s="109" t="s">
        <v>821</v>
      </c>
    </row>
    <row r="26" spans="1:10">
      <c r="A26" s="109" t="s">
        <v>160</v>
      </c>
      <c r="B26" s="109" t="s">
        <v>825</v>
      </c>
      <c r="C26" s="110">
        <v>6</v>
      </c>
      <c r="D26" s="110">
        <v>360</v>
      </c>
      <c r="E26" s="109" t="s">
        <v>820</v>
      </c>
      <c r="F26" s="110"/>
      <c r="G26" s="110"/>
      <c r="H26" s="110"/>
      <c r="I26" s="110"/>
      <c r="J26" s="109" t="s">
        <v>821</v>
      </c>
    </row>
    <row r="27" spans="1:10">
      <c r="A27" s="109" t="s">
        <v>160</v>
      </c>
      <c r="B27" s="109" t="s">
        <v>825</v>
      </c>
      <c r="C27" s="110">
        <v>7</v>
      </c>
      <c r="D27" s="110">
        <v>360</v>
      </c>
      <c r="E27" s="109" t="s">
        <v>820</v>
      </c>
      <c r="F27" s="110"/>
      <c r="G27" s="110"/>
      <c r="H27" s="110"/>
      <c r="I27" s="110"/>
      <c r="J27" s="109" t="s">
        <v>821</v>
      </c>
    </row>
    <row r="28" spans="1:10">
      <c r="A28" s="109" t="s">
        <v>160</v>
      </c>
      <c r="B28" s="109" t="s">
        <v>825</v>
      </c>
      <c r="C28" s="110">
        <v>8</v>
      </c>
      <c r="D28" s="110">
        <v>360</v>
      </c>
      <c r="E28" s="109" t="s">
        <v>820</v>
      </c>
      <c r="F28" s="110"/>
      <c r="G28" s="110"/>
      <c r="H28" s="110"/>
      <c r="I28" s="110"/>
      <c r="J28" s="109" t="s">
        <v>821</v>
      </c>
    </row>
    <row r="29" spans="1:10">
      <c r="A29" s="109" t="s">
        <v>160</v>
      </c>
      <c r="B29" s="109" t="s">
        <v>825</v>
      </c>
      <c r="C29" s="110">
        <v>9</v>
      </c>
      <c r="D29" s="110">
        <v>360</v>
      </c>
      <c r="E29" s="109" t="s">
        <v>820</v>
      </c>
      <c r="F29" s="110"/>
      <c r="G29" s="110"/>
      <c r="H29" s="110"/>
      <c r="I29" s="110"/>
      <c r="J29" s="109" t="s">
        <v>821</v>
      </c>
    </row>
    <row r="30" spans="1:10">
      <c r="A30" s="109" t="s">
        <v>160</v>
      </c>
      <c r="B30" s="109" t="s">
        <v>825</v>
      </c>
      <c r="C30" s="110">
        <v>10</v>
      </c>
      <c r="D30" s="110">
        <v>360</v>
      </c>
      <c r="E30" s="109" t="s">
        <v>820</v>
      </c>
      <c r="F30" s="110"/>
      <c r="G30" s="110"/>
      <c r="H30" s="110"/>
      <c r="I30" s="110"/>
      <c r="J30" s="109" t="s">
        <v>821</v>
      </c>
    </row>
    <row r="31" spans="1:10">
      <c r="A31" s="109" t="s">
        <v>160</v>
      </c>
      <c r="B31" s="109" t="s">
        <v>825</v>
      </c>
      <c r="C31" s="110">
        <v>11</v>
      </c>
      <c r="D31" s="110">
        <v>360</v>
      </c>
      <c r="E31" s="109" t="s">
        <v>820</v>
      </c>
      <c r="F31" s="110"/>
      <c r="G31" s="110"/>
      <c r="H31" s="110"/>
      <c r="I31" s="110"/>
      <c r="J31" s="109" t="s">
        <v>821</v>
      </c>
    </row>
    <row r="32" spans="1:10">
      <c r="A32" s="109" t="s">
        <v>160</v>
      </c>
      <c r="B32" s="109" t="s">
        <v>825</v>
      </c>
      <c r="C32" s="110">
        <v>12</v>
      </c>
      <c r="D32" s="110">
        <v>360</v>
      </c>
      <c r="E32" s="109" t="s">
        <v>820</v>
      </c>
      <c r="F32" s="110"/>
      <c r="G32" s="110"/>
      <c r="H32" s="110"/>
      <c r="I32" s="110"/>
      <c r="J32" s="109" t="s">
        <v>821</v>
      </c>
    </row>
    <row r="33" spans="1:10">
      <c r="A33" s="109" t="s">
        <v>160</v>
      </c>
      <c r="B33" s="109" t="s">
        <v>825</v>
      </c>
      <c r="C33" s="110">
        <v>13</v>
      </c>
      <c r="D33" s="110">
        <v>360</v>
      </c>
      <c r="E33" s="109" t="s">
        <v>820</v>
      </c>
      <c r="F33" s="110"/>
      <c r="G33" s="110"/>
      <c r="H33" s="110"/>
      <c r="I33" s="110"/>
      <c r="J33" s="109" t="s">
        <v>821</v>
      </c>
    </row>
    <row r="34" spans="1:10">
      <c r="A34" s="109" t="s">
        <v>160</v>
      </c>
      <c r="B34" s="109" t="s">
        <v>825</v>
      </c>
      <c r="C34" s="110">
        <v>14</v>
      </c>
      <c r="D34" s="110">
        <v>360</v>
      </c>
      <c r="E34" s="109" t="s">
        <v>820</v>
      </c>
      <c r="F34" s="110"/>
      <c r="G34" s="110"/>
      <c r="H34" s="110"/>
      <c r="I34" s="110"/>
      <c r="J34" s="109" t="s">
        <v>821</v>
      </c>
    </row>
    <row r="35" spans="1:10">
      <c r="A35" s="109" t="s">
        <v>160</v>
      </c>
      <c r="B35" s="109" t="s">
        <v>825</v>
      </c>
      <c r="C35" s="110">
        <v>15</v>
      </c>
      <c r="D35" s="110">
        <v>360</v>
      </c>
      <c r="E35" s="109" t="s">
        <v>820</v>
      </c>
      <c r="F35" s="110"/>
      <c r="G35" s="110"/>
      <c r="H35" s="110"/>
      <c r="I35" s="110"/>
      <c r="J35" s="109" t="s">
        <v>821</v>
      </c>
    </row>
    <row r="36" spans="1:10">
      <c r="A36" s="109" t="s">
        <v>160</v>
      </c>
      <c r="B36" s="109" t="s">
        <v>825</v>
      </c>
      <c r="C36" s="110">
        <v>16</v>
      </c>
      <c r="D36" s="110">
        <v>360</v>
      </c>
      <c r="E36" s="109" t="s">
        <v>820</v>
      </c>
      <c r="F36" s="110"/>
      <c r="G36" s="110"/>
      <c r="H36" s="110"/>
      <c r="I36" s="110"/>
      <c r="J36" s="109" t="s">
        <v>821</v>
      </c>
    </row>
    <row r="37" spans="1:10">
      <c r="A37" s="109" t="s">
        <v>160</v>
      </c>
      <c r="B37" s="109" t="s">
        <v>825</v>
      </c>
      <c r="C37" s="110">
        <v>17</v>
      </c>
      <c r="D37" s="110">
        <v>360</v>
      </c>
      <c r="E37" s="109" t="s">
        <v>820</v>
      </c>
      <c r="F37" s="110"/>
      <c r="G37" s="110"/>
      <c r="H37" s="110"/>
      <c r="I37" s="110"/>
      <c r="J37" s="109" t="s">
        <v>821</v>
      </c>
    </row>
    <row r="38" spans="1:10">
      <c r="A38" s="109" t="s">
        <v>160</v>
      </c>
      <c r="B38" s="109" t="s">
        <v>825</v>
      </c>
      <c r="C38" s="110">
        <v>18</v>
      </c>
      <c r="D38" s="110">
        <v>360</v>
      </c>
      <c r="E38" s="109" t="s">
        <v>820</v>
      </c>
      <c r="F38" s="110"/>
      <c r="G38" s="110"/>
      <c r="H38" s="110"/>
      <c r="I38" s="110"/>
      <c r="J38" s="109" t="s">
        <v>821</v>
      </c>
    </row>
    <row r="39" spans="1:10">
      <c r="A39" s="109" t="s">
        <v>160</v>
      </c>
      <c r="B39" s="109" t="s">
        <v>825</v>
      </c>
      <c r="C39" s="110">
        <v>19</v>
      </c>
      <c r="D39" s="110">
        <v>360</v>
      </c>
      <c r="E39" s="109" t="s">
        <v>820</v>
      </c>
      <c r="F39" s="110"/>
      <c r="G39" s="110"/>
      <c r="H39" s="110"/>
      <c r="I39" s="110"/>
      <c r="J39" s="109" t="s">
        <v>821</v>
      </c>
    </row>
    <row r="40" spans="1:10">
      <c r="A40" s="109" t="s">
        <v>160</v>
      </c>
      <c r="B40" s="109" t="s">
        <v>825</v>
      </c>
      <c r="C40" s="110">
        <v>20</v>
      </c>
      <c r="D40" s="110">
        <v>360</v>
      </c>
      <c r="E40" s="109" t="s">
        <v>820</v>
      </c>
      <c r="F40" s="110"/>
      <c r="G40" s="110"/>
      <c r="H40" s="110"/>
      <c r="I40" s="110"/>
      <c r="J40" s="109" t="s">
        <v>821</v>
      </c>
    </row>
    <row r="41" spans="1:10">
      <c r="A41" s="109" t="s">
        <v>160</v>
      </c>
      <c r="B41" s="109" t="s">
        <v>612</v>
      </c>
      <c r="C41" s="110">
        <v>1</v>
      </c>
      <c r="D41" s="110">
        <v>360</v>
      </c>
      <c r="E41" s="109" t="s">
        <v>820</v>
      </c>
      <c r="F41" s="110"/>
      <c r="G41" s="110"/>
      <c r="H41" s="110"/>
      <c r="I41" s="110"/>
      <c r="J41" s="109" t="s">
        <v>821</v>
      </c>
    </row>
    <row r="42" spans="1:10">
      <c r="A42" s="109" t="s">
        <v>160</v>
      </c>
      <c r="B42" s="109" t="s">
        <v>612</v>
      </c>
      <c r="C42" s="110">
        <v>2</v>
      </c>
      <c r="D42" s="110">
        <v>360</v>
      </c>
      <c r="E42" s="109" t="s">
        <v>820</v>
      </c>
      <c r="F42" s="110"/>
      <c r="G42" s="110"/>
      <c r="H42" s="110"/>
      <c r="I42" s="110"/>
      <c r="J42" s="109" t="s">
        <v>821</v>
      </c>
    </row>
    <row r="43" spans="1:10">
      <c r="A43" s="109" t="s">
        <v>160</v>
      </c>
      <c r="B43" s="109" t="s">
        <v>612</v>
      </c>
      <c r="C43" s="110">
        <v>3</v>
      </c>
      <c r="D43" s="110">
        <v>360</v>
      </c>
      <c r="E43" s="109" t="s">
        <v>820</v>
      </c>
      <c r="F43" s="110"/>
      <c r="G43" s="110"/>
      <c r="H43" s="110"/>
      <c r="I43" s="110"/>
      <c r="J43" s="109" t="s">
        <v>821</v>
      </c>
    </row>
    <row r="44" spans="1:10">
      <c r="A44" s="109" t="s">
        <v>160</v>
      </c>
      <c r="B44" s="109" t="s">
        <v>612</v>
      </c>
      <c r="C44" s="110">
        <v>4</v>
      </c>
      <c r="D44" s="110">
        <v>360</v>
      </c>
      <c r="E44" s="109" t="s">
        <v>820</v>
      </c>
      <c r="F44" s="110"/>
      <c r="G44" s="110"/>
      <c r="H44" s="110"/>
      <c r="I44" s="110"/>
      <c r="J44" s="109" t="s">
        <v>821</v>
      </c>
    </row>
    <row r="45" spans="1:10">
      <c r="A45" s="109" t="s">
        <v>160</v>
      </c>
      <c r="B45" s="109" t="s">
        <v>612</v>
      </c>
      <c r="C45" s="110">
        <v>5</v>
      </c>
      <c r="D45" s="110">
        <v>360</v>
      </c>
      <c r="E45" s="109" t="s">
        <v>820</v>
      </c>
      <c r="F45" s="110"/>
      <c r="G45" s="110"/>
      <c r="H45" s="110"/>
      <c r="I45" s="110"/>
      <c r="J45" s="109" t="s">
        <v>821</v>
      </c>
    </row>
    <row r="46" spans="1:10">
      <c r="A46" s="109" t="s">
        <v>160</v>
      </c>
      <c r="B46" s="109" t="s">
        <v>612</v>
      </c>
      <c r="C46" s="110">
        <v>6</v>
      </c>
      <c r="D46" s="110">
        <v>360</v>
      </c>
      <c r="E46" s="109" t="s">
        <v>820</v>
      </c>
      <c r="F46" s="110"/>
      <c r="G46" s="110"/>
      <c r="H46" s="110"/>
      <c r="I46" s="110"/>
      <c r="J46" s="109" t="s">
        <v>821</v>
      </c>
    </row>
    <row r="47" spans="1:10">
      <c r="A47" s="109" t="s">
        <v>160</v>
      </c>
      <c r="B47" s="109" t="s">
        <v>612</v>
      </c>
      <c r="C47" s="110">
        <v>7</v>
      </c>
      <c r="D47" s="110">
        <v>360</v>
      </c>
      <c r="E47" s="109" t="s">
        <v>820</v>
      </c>
      <c r="F47" s="110"/>
      <c r="G47" s="110"/>
      <c r="H47" s="110"/>
      <c r="I47" s="110"/>
      <c r="J47" s="109" t="s">
        <v>821</v>
      </c>
    </row>
    <row r="48" spans="1:10">
      <c r="A48" s="109" t="s">
        <v>160</v>
      </c>
      <c r="B48" s="109" t="s">
        <v>612</v>
      </c>
      <c r="C48" s="110">
        <v>8</v>
      </c>
      <c r="D48" s="110">
        <v>360</v>
      </c>
      <c r="E48" s="109" t="s">
        <v>820</v>
      </c>
      <c r="F48" s="110"/>
      <c r="G48" s="110"/>
      <c r="H48" s="110"/>
      <c r="I48" s="110"/>
      <c r="J48" s="109" t="s">
        <v>821</v>
      </c>
    </row>
    <row r="49" spans="1:10">
      <c r="A49" s="109" t="s">
        <v>160</v>
      </c>
      <c r="B49" s="109" t="s">
        <v>612</v>
      </c>
      <c r="C49" s="110">
        <v>9</v>
      </c>
      <c r="D49" s="110">
        <v>360</v>
      </c>
      <c r="E49" s="109" t="s">
        <v>820</v>
      </c>
      <c r="F49" s="110"/>
      <c r="G49" s="110"/>
      <c r="H49" s="110"/>
      <c r="I49" s="110"/>
      <c r="J49" s="109" t="s">
        <v>821</v>
      </c>
    </row>
    <row r="50" spans="1:10">
      <c r="A50" s="109" t="s">
        <v>160</v>
      </c>
      <c r="B50" s="109" t="s">
        <v>612</v>
      </c>
      <c r="C50" s="110">
        <v>10</v>
      </c>
      <c r="D50" s="110">
        <v>360</v>
      </c>
      <c r="E50" s="109" t="s">
        <v>820</v>
      </c>
      <c r="F50" s="110"/>
      <c r="G50" s="110"/>
      <c r="H50" s="110"/>
      <c r="I50" s="110"/>
      <c r="J50" s="109" t="s">
        <v>821</v>
      </c>
    </row>
    <row r="51" spans="1:10">
      <c r="A51" s="109" t="s">
        <v>160</v>
      </c>
      <c r="B51" s="109" t="s">
        <v>612</v>
      </c>
      <c r="C51" s="110">
        <v>11</v>
      </c>
      <c r="D51" s="110">
        <v>360</v>
      </c>
      <c r="E51" s="109" t="s">
        <v>820</v>
      </c>
      <c r="F51" s="110"/>
      <c r="G51" s="110"/>
      <c r="H51" s="110"/>
      <c r="I51" s="110"/>
      <c r="J51" s="109" t="s">
        <v>821</v>
      </c>
    </row>
    <row r="52" spans="1:10">
      <c r="A52" s="109" t="s">
        <v>160</v>
      </c>
      <c r="B52" s="109" t="s">
        <v>612</v>
      </c>
      <c r="C52" s="110">
        <v>12</v>
      </c>
      <c r="D52" s="110">
        <v>360</v>
      </c>
      <c r="E52" s="109" t="s">
        <v>822</v>
      </c>
      <c r="F52" s="110"/>
      <c r="G52" s="110"/>
      <c r="H52" s="110"/>
      <c r="I52" s="110"/>
      <c r="J52" s="109" t="s">
        <v>821</v>
      </c>
    </row>
    <row r="53" spans="1:10">
      <c r="A53" s="109" t="s">
        <v>160</v>
      </c>
      <c r="B53" s="109" t="s">
        <v>612</v>
      </c>
      <c r="C53" s="110">
        <v>13</v>
      </c>
      <c r="D53" s="110">
        <v>360</v>
      </c>
      <c r="E53" s="109" t="s">
        <v>820</v>
      </c>
      <c r="F53" s="110"/>
      <c r="G53" s="110"/>
      <c r="H53" s="110"/>
      <c r="I53" s="110"/>
      <c r="J53" s="109" t="s">
        <v>821</v>
      </c>
    </row>
    <row r="54" spans="1:10">
      <c r="A54" s="109" t="s">
        <v>160</v>
      </c>
      <c r="B54" s="109" t="s">
        <v>612</v>
      </c>
      <c r="C54" s="110">
        <v>14</v>
      </c>
      <c r="D54" s="110">
        <v>360</v>
      </c>
      <c r="E54" s="109" t="s">
        <v>822</v>
      </c>
      <c r="F54" s="110">
        <v>40</v>
      </c>
      <c r="G54" s="109" t="s">
        <v>823</v>
      </c>
      <c r="H54" s="109" t="s">
        <v>826</v>
      </c>
      <c r="I54" s="109" t="s">
        <v>303</v>
      </c>
      <c r="J54" s="109" t="s">
        <v>821</v>
      </c>
    </row>
    <row r="55" spans="1:10">
      <c r="A55" s="109" t="s">
        <v>160</v>
      </c>
      <c r="B55" s="109" t="s">
        <v>612</v>
      </c>
      <c r="C55" s="110">
        <v>15</v>
      </c>
      <c r="D55" s="110">
        <v>360</v>
      </c>
      <c r="E55" s="109" t="s">
        <v>822</v>
      </c>
      <c r="F55" s="110">
        <v>40</v>
      </c>
      <c r="G55" s="109" t="s">
        <v>823</v>
      </c>
      <c r="H55" s="109" t="s">
        <v>826</v>
      </c>
      <c r="I55" s="109" t="s">
        <v>303</v>
      </c>
      <c r="J55" s="109" t="s">
        <v>821</v>
      </c>
    </row>
    <row r="56" spans="1:10">
      <c r="A56" s="111" t="s">
        <v>160</v>
      </c>
      <c r="B56" s="111" t="s">
        <v>612</v>
      </c>
      <c r="C56" s="138">
        <v>16</v>
      </c>
      <c r="D56" s="112">
        <v>360</v>
      </c>
      <c r="E56" s="111" t="s">
        <v>822</v>
      </c>
      <c r="F56" s="112">
        <v>10</v>
      </c>
      <c r="G56" s="111" t="s">
        <v>827</v>
      </c>
      <c r="H56" s="111" t="s">
        <v>828</v>
      </c>
      <c r="I56" s="111" t="s">
        <v>312</v>
      </c>
      <c r="J56" s="111" t="s">
        <v>821</v>
      </c>
    </row>
    <row r="57" spans="1:10">
      <c r="A57" s="109" t="s">
        <v>160</v>
      </c>
      <c r="B57" s="109" t="s">
        <v>612</v>
      </c>
      <c r="C57" s="110">
        <v>17</v>
      </c>
      <c r="D57" s="110">
        <v>360</v>
      </c>
      <c r="E57" s="109" t="s">
        <v>820</v>
      </c>
      <c r="F57" s="110"/>
      <c r="G57" s="110"/>
      <c r="H57" s="110"/>
      <c r="I57" s="110"/>
      <c r="J57" s="109" t="s">
        <v>821</v>
      </c>
    </row>
    <row r="58" spans="1:10">
      <c r="A58" s="109" t="s">
        <v>160</v>
      </c>
      <c r="B58" s="109" t="s">
        <v>612</v>
      </c>
      <c r="C58" s="110">
        <v>18</v>
      </c>
      <c r="D58" s="110">
        <v>360</v>
      </c>
      <c r="E58" s="109" t="s">
        <v>820</v>
      </c>
      <c r="F58" s="110"/>
      <c r="G58" s="110"/>
      <c r="H58" s="110"/>
      <c r="I58" s="110"/>
      <c r="J58" s="109" t="s">
        <v>821</v>
      </c>
    </row>
    <row r="59" spans="1:10">
      <c r="A59" s="109" t="s">
        <v>160</v>
      </c>
      <c r="B59" s="109" t="s">
        <v>612</v>
      </c>
      <c r="C59" s="110">
        <v>19</v>
      </c>
      <c r="D59" s="110">
        <v>372.29</v>
      </c>
      <c r="E59" s="109" t="s">
        <v>820</v>
      </c>
      <c r="F59" s="110"/>
      <c r="G59" s="110"/>
      <c r="H59" s="110"/>
      <c r="I59" s="110"/>
      <c r="J59" s="109" t="s">
        <v>821</v>
      </c>
    </row>
    <row r="60" spans="1:10">
      <c r="A60" s="109" t="s">
        <v>160</v>
      </c>
      <c r="B60" s="109" t="s">
        <v>612</v>
      </c>
      <c r="C60" s="110">
        <v>20</v>
      </c>
      <c r="D60" s="110">
        <v>369.3</v>
      </c>
      <c r="E60" s="109" t="s">
        <v>820</v>
      </c>
      <c r="F60" s="110"/>
      <c r="G60" s="110"/>
      <c r="H60" s="110"/>
      <c r="I60" s="110"/>
      <c r="J60" s="109" t="s">
        <v>821</v>
      </c>
    </row>
    <row r="61" spans="1:10">
      <c r="A61" s="109" t="s">
        <v>160</v>
      </c>
      <c r="B61" s="109" t="s">
        <v>605</v>
      </c>
      <c r="C61" s="110">
        <v>1</v>
      </c>
      <c r="D61" s="110">
        <v>394.02</v>
      </c>
      <c r="E61" s="109" t="s">
        <v>820</v>
      </c>
      <c r="F61" s="110"/>
      <c r="G61" s="110"/>
      <c r="H61" s="110"/>
      <c r="I61" s="110"/>
      <c r="J61" s="109" t="s">
        <v>821</v>
      </c>
    </row>
    <row r="62" spans="1:10">
      <c r="A62" s="109" t="s">
        <v>160</v>
      </c>
      <c r="B62" s="109" t="s">
        <v>605</v>
      </c>
      <c r="C62" s="110">
        <v>2</v>
      </c>
      <c r="D62" s="110">
        <v>400.07</v>
      </c>
      <c r="E62" s="109" t="s">
        <v>820</v>
      </c>
      <c r="F62" s="110"/>
      <c r="G62" s="110"/>
      <c r="H62" s="110"/>
      <c r="I62" s="110"/>
      <c r="J62" s="109" t="s">
        <v>821</v>
      </c>
    </row>
    <row r="63" spans="1:10">
      <c r="A63" s="109" t="s">
        <v>160</v>
      </c>
      <c r="B63" s="109" t="s">
        <v>605</v>
      </c>
      <c r="C63" s="110">
        <v>3</v>
      </c>
      <c r="D63" s="110">
        <v>362.02</v>
      </c>
      <c r="E63" s="109" t="s">
        <v>820</v>
      </c>
      <c r="F63" s="110"/>
      <c r="G63" s="110"/>
      <c r="H63" s="110"/>
      <c r="I63" s="110"/>
      <c r="J63" s="109" t="s">
        <v>821</v>
      </c>
    </row>
    <row r="64" spans="1:10">
      <c r="A64" s="109" t="s">
        <v>160</v>
      </c>
      <c r="B64" s="109" t="s">
        <v>605</v>
      </c>
      <c r="C64" s="110">
        <v>4</v>
      </c>
      <c r="D64" s="110">
        <v>360</v>
      </c>
      <c r="E64" s="109" t="s">
        <v>820</v>
      </c>
      <c r="F64" s="110"/>
      <c r="G64" s="110"/>
      <c r="H64" s="110"/>
      <c r="I64" s="110"/>
      <c r="J64" s="109" t="s">
        <v>821</v>
      </c>
    </row>
    <row r="65" spans="1:10">
      <c r="A65" s="109" t="s">
        <v>160</v>
      </c>
      <c r="B65" s="109" t="s">
        <v>605</v>
      </c>
      <c r="C65" s="110">
        <v>5</v>
      </c>
      <c r="D65" s="110">
        <v>360</v>
      </c>
      <c r="E65" s="109" t="s">
        <v>820</v>
      </c>
      <c r="F65" s="110"/>
      <c r="G65" s="110"/>
      <c r="H65" s="110"/>
      <c r="I65" s="110"/>
      <c r="J65" s="109" t="s">
        <v>821</v>
      </c>
    </row>
    <row r="66" spans="1:10">
      <c r="A66" s="109" t="s">
        <v>160</v>
      </c>
      <c r="B66" s="109" t="s">
        <v>605</v>
      </c>
      <c r="C66" s="110">
        <v>6</v>
      </c>
      <c r="D66" s="110">
        <v>360</v>
      </c>
      <c r="E66" s="109" t="s">
        <v>820</v>
      </c>
      <c r="F66" s="110"/>
      <c r="G66" s="110"/>
      <c r="H66" s="110"/>
      <c r="I66" s="110"/>
      <c r="J66" s="109" t="s">
        <v>821</v>
      </c>
    </row>
    <row r="67" spans="1:10">
      <c r="A67" s="109" t="s">
        <v>160</v>
      </c>
      <c r="B67" s="109" t="s">
        <v>605</v>
      </c>
      <c r="C67" s="110">
        <v>7</v>
      </c>
      <c r="D67" s="110">
        <v>360</v>
      </c>
      <c r="E67" s="109" t="s">
        <v>820</v>
      </c>
      <c r="F67" s="110"/>
      <c r="G67" s="110"/>
      <c r="H67" s="110"/>
      <c r="I67" s="110"/>
      <c r="J67" s="109" t="s">
        <v>821</v>
      </c>
    </row>
    <row r="68" spans="1:10">
      <c r="A68" s="109" t="s">
        <v>160</v>
      </c>
      <c r="B68" s="109" t="s">
        <v>605</v>
      </c>
      <c r="C68" s="110">
        <v>8</v>
      </c>
      <c r="D68" s="110">
        <v>360</v>
      </c>
      <c r="E68" s="109" t="s">
        <v>820</v>
      </c>
      <c r="F68" s="110"/>
      <c r="G68" s="110"/>
      <c r="H68" s="110"/>
      <c r="I68" s="110"/>
      <c r="J68" s="109" t="s">
        <v>821</v>
      </c>
    </row>
    <row r="69" spans="1:10">
      <c r="A69" s="109" t="s">
        <v>160</v>
      </c>
      <c r="B69" s="109" t="s">
        <v>605</v>
      </c>
      <c r="C69" s="110">
        <v>9</v>
      </c>
      <c r="D69" s="110">
        <v>360</v>
      </c>
      <c r="E69" s="109" t="s">
        <v>820</v>
      </c>
      <c r="F69" s="110"/>
      <c r="G69" s="110"/>
      <c r="H69" s="110"/>
      <c r="I69" s="110"/>
      <c r="J69" s="109" t="s">
        <v>821</v>
      </c>
    </row>
    <row r="70" spans="1:10">
      <c r="A70" s="109" t="s">
        <v>160</v>
      </c>
      <c r="B70" s="109" t="s">
        <v>605</v>
      </c>
      <c r="C70" s="110">
        <v>10</v>
      </c>
      <c r="D70" s="110">
        <v>360</v>
      </c>
      <c r="E70" s="109" t="s">
        <v>820</v>
      </c>
      <c r="F70" s="110"/>
      <c r="G70" s="110"/>
      <c r="H70" s="110"/>
      <c r="I70" s="110"/>
      <c r="J70" s="109" t="s">
        <v>821</v>
      </c>
    </row>
    <row r="71" spans="1:10">
      <c r="A71" s="109" t="s">
        <v>160</v>
      </c>
      <c r="B71" s="109" t="s">
        <v>605</v>
      </c>
      <c r="C71" s="110">
        <v>11</v>
      </c>
      <c r="D71" s="110">
        <v>360</v>
      </c>
      <c r="E71" s="109" t="s">
        <v>820</v>
      </c>
      <c r="F71" s="110"/>
      <c r="G71" s="110"/>
      <c r="H71" s="110"/>
      <c r="I71" s="110"/>
      <c r="J71" s="109" t="s">
        <v>821</v>
      </c>
    </row>
    <row r="72" spans="1:10">
      <c r="A72" s="109" t="s">
        <v>160</v>
      </c>
      <c r="B72" s="109" t="s">
        <v>605</v>
      </c>
      <c r="C72" s="110">
        <v>12</v>
      </c>
      <c r="D72" s="110">
        <v>360</v>
      </c>
      <c r="E72" s="109" t="s">
        <v>820</v>
      </c>
      <c r="F72" s="110"/>
      <c r="G72" s="110"/>
      <c r="H72" s="110"/>
      <c r="I72" s="110"/>
      <c r="J72" s="109" t="s">
        <v>821</v>
      </c>
    </row>
    <row r="73" spans="1:10">
      <c r="A73" s="109" t="s">
        <v>160</v>
      </c>
      <c r="B73" s="109" t="s">
        <v>605</v>
      </c>
      <c r="C73" s="110">
        <v>13</v>
      </c>
      <c r="D73" s="110">
        <v>360</v>
      </c>
      <c r="E73" s="109" t="s">
        <v>820</v>
      </c>
      <c r="F73" s="110"/>
      <c r="G73" s="110"/>
      <c r="H73" s="110"/>
      <c r="I73" s="110"/>
      <c r="J73" s="109" t="s">
        <v>821</v>
      </c>
    </row>
    <row r="74" spans="1:10">
      <c r="A74" s="109" t="s">
        <v>160</v>
      </c>
      <c r="B74" s="109" t="s">
        <v>605</v>
      </c>
      <c r="C74" s="110">
        <v>14</v>
      </c>
      <c r="D74" s="110">
        <v>360</v>
      </c>
      <c r="E74" s="109" t="s">
        <v>820</v>
      </c>
      <c r="F74" s="110"/>
      <c r="G74" s="110"/>
      <c r="H74" s="110"/>
      <c r="I74" s="110"/>
      <c r="J74" s="109" t="s">
        <v>821</v>
      </c>
    </row>
    <row r="75" spans="1:10">
      <c r="A75" s="109" t="s">
        <v>160</v>
      </c>
      <c r="B75" s="109" t="s">
        <v>605</v>
      </c>
      <c r="C75" s="110">
        <v>15</v>
      </c>
      <c r="D75" s="110">
        <v>360</v>
      </c>
      <c r="E75" s="109" t="s">
        <v>822</v>
      </c>
      <c r="F75" s="110"/>
      <c r="G75" s="110"/>
      <c r="H75" s="110"/>
      <c r="I75" s="110"/>
      <c r="J75" s="109" t="s">
        <v>821</v>
      </c>
    </row>
    <row r="76" spans="1:10">
      <c r="A76" s="109" t="s">
        <v>160</v>
      </c>
      <c r="B76" s="109" t="s">
        <v>605</v>
      </c>
      <c r="C76" s="110">
        <v>16</v>
      </c>
      <c r="D76" s="110">
        <v>360</v>
      </c>
      <c r="E76" s="109" t="s">
        <v>820</v>
      </c>
      <c r="F76" s="110"/>
      <c r="G76" s="110"/>
      <c r="H76" s="110"/>
      <c r="I76" s="110"/>
      <c r="J76" s="109" t="s">
        <v>821</v>
      </c>
    </row>
    <row r="77" spans="1:10">
      <c r="A77" s="109" t="s">
        <v>160</v>
      </c>
      <c r="B77" s="109" t="s">
        <v>605</v>
      </c>
      <c r="C77" s="110">
        <v>17</v>
      </c>
      <c r="D77" s="110">
        <v>360</v>
      </c>
      <c r="E77" s="109" t="s">
        <v>820</v>
      </c>
      <c r="F77" s="110"/>
      <c r="G77" s="110"/>
      <c r="H77" s="110"/>
      <c r="I77" s="110"/>
      <c r="J77" s="109" t="s">
        <v>821</v>
      </c>
    </row>
    <row r="78" spans="1:10">
      <c r="A78" s="109" t="s">
        <v>160</v>
      </c>
      <c r="B78" s="109" t="s">
        <v>605</v>
      </c>
      <c r="C78" s="110">
        <v>18</v>
      </c>
      <c r="D78" s="110">
        <v>360</v>
      </c>
      <c r="E78" s="109" t="s">
        <v>820</v>
      </c>
      <c r="F78" s="110"/>
      <c r="G78" s="110"/>
      <c r="H78" s="110"/>
      <c r="I78" s="110"/>
      <c r="J78" s="109" t="s">
        <v>821</v>
      </c>
    </row>
    <row r="79" spans="1:10">
      <c r="A79" s="109" t="s">
        <v>160</v>
      </c>
      <c r="B79" s="109" t="s">
        <v>605</v>
      </c>
      <c r="C79" s="110">
        <v>19</v>
      </c>
      <c r="D79" s="110">
        <v>360</v>
      </c>
      <c r="E79" s="109" t="s">
        <v>820</v>
      </c>
      <c r="F79" s="110"/>
      <c r="G79" s="110"/>
      <c r="H79" s="110"/>
      <c r="I79" s="110"/>
      <c r="J79" s="109" t="s">
        <v>821</v>
      </c>
    </row>
    <row r="80" spans="1:10">
      <c r="A80" s="109" t="s">
        <v>160</v>
      </c>
      <c r="B80" s="109" t="s">
        <v>605</v>
      </c>
      <c r="C80" s="110">
        <v>20</v>
      </c>
      <c r="D80" s="110">
        <v>432.61</v>
      </c>
      <c r="E80" s="109" t="s">
        <v>820</v>
      </c>
      <c r="F80" s="110"/>
      <c r="G80" s="110"/>
      <c r="H80" s="110"/>
      <c r="I80" s="110"/>
      <c r="J80" s="109" t="s">
        <v>821</v>
      </c>
    </row>
    <row r="81" spans="1:10">
      <c r="A81" s="109" t="s">
        <v>160</v>
      </c>
      <c r="B81" s="109" t="s">
        <v>605</v>
      </c>
      <c r="C81" s="110">
        <v>21</v>
      </c>
      <c r="D81" s="110">
        <v>385.77</v>
      </c>
      <c r="E81" s="109" t="s">
        <v>822</v>
      </c>
      <c r="F81" s="110">
        <v>40</v>
      </c>
      <c r="G81" s="109" t="s">
        <v>823</v>
      </c>
      <c r="H81" s="109" t="s">
        <v>829</v>
      </c>
      <c r="I81" s="109" t="s">
        <v>263</v>
      </c>
      <c r="J81" s="109" t="s">
        <v>821</v>
      </c>
    </row>
    <row r="82" spans="1:10">
      <c r="A82" s="109" t="s">
        <v>160</v>
      </c>
      <c r="B82" s="109" t="s">
        <v>606</v>
      </c>
      <c r="C82" s="110">
        <v>1</v>
      </c>
      <c r="D82" s="110">
        <v>452.91</v>
      </c>
      <c r="E82" s="109" t="s">
        <v>820</v>
      </c>
      <c r="F82" s="110"/>
      <c r="G82" s="110"/>
      <c r="H82" s="110"/>
      <c r="I82" s="110"/>
      <c r="J82" s="109" t="s">
        <v>821</v>
      </c>
    </row>
    <row r="83" spans="1:10">
      <c r="A83" s="109" t="s">
        <v>160</v>
      </c>
      <c r="B83" s="109" t="s">
        <v>606</v>
      </c>
      <c r="C83" s="110">
        <v>2</v>
      </c>
      <c r="D83" s="110">
        <v>401.79</v>
      </c>
      <c r="E83" s="109" t="s">
        <v>820</v>
      </c>
      <c r="F83" s="110"/>
      <c r="G83" s="110"/>
      <c r="H83" s="110"/>
      <c r="I83" s="110"/>
      <c r="J83" s="109" t="s">
        <v>821</v>
      </c>
    </row>
    <row r="84" spans="1:10">
      <c r="A84" s="109" t="s">
        <v>160</v>
      </c>
      <c r="B84" s="109" t="s">
        <v>606</v>
      </c>
      <c r="C84" s="110">
        <v>3</v>
      </c>
      <c r="D84" s="110">
        <v>360.4</v>
      </c>
      <c r="E84" s="109" t="s">
        <v>820</v>
      </c>
      <c r="F84" s="110"/>
      <c r="G84" s="110"/>
      <c r="H84" s="110"/>
      <c r="I84" s="110"/>
      <c r="J84" s="109" t="s">
        <v>821</v>
      </c>
    </row>
    <row r="85" spans="1:10">
      <c r="A85" s="109" t="s">
        <v>160</v>
      </c>
      <c r="B85" s="109" t="s">
        <v>606</v>
      </c>
      <c r="C85" s="110">
        <v>4</v>
      </c>
      <c r="D85" s="110">
        <v>360.4</v>
      </c>
      <c r="E85" s="109" t="s">
        <v>820</v>
      </c>
      <c r="F85" s="110"/>
      <c r="G85" s="110"/>
      <c r="H85" s="110"/>
      <c r="I85" s="110"/>
      <c r="J85" s="109" t="s">
        <v>821</v>
      </c>
    </row>
    <row r="86" spans="1:10">
      <c r="A86" s="109" t="s">
        <v>160</v>
      </c>
      <c r="B86" s="109" t="s">
        <v>606</v>
      </c>
      <c r="C86" s="110">
        <v>5</v>
      </c>
      <c r="D86" s="110">
        <v>360.4</v>
      </c>
      <c r="E86" s="109" t="s">
        <v>820</v>
      </c>
      <c r="F86" s="110"/>
      <c r="G86" s="110"/>
      <c r="H86" s="110"/>
      <c r="I86" s="110"/>
      <c r="J86" s="109" t="s">
        <v>821</v>
      </c>
    </row>
    <row r="87" spans="1:10">
      <c r="A87" s="109" t="s">
        <v>160</v>
      </c>
      <c r="B87" s="109" t="s">
        <v>606</v>
      </c>
      <c r="C87" s="110">
        <v>6</v>
      </c>
      <c r="D87" s="110">
        <v>360</v>
      </c>
      <c r="E87" s="109" t="s">
        <v>820</v>
      </c>
      <c r="F87" s="110"/>
      <c r="G87" s="110"/>
      <c r="H87" s="110"/>
      <c r="I87" s="110"/>
      <c r="J87" s="109" t="s">
        <v>821</v>
      </c>
    </row>
    <row r="88" spans="1:10">
      <c r="A88" s="109" t="s">
        <v>160</v>
      </c>
      <c r="B88" s="109" t="s">
        <v>606</v>
      </c>
      <c r="C88" s="110">
        <v>7</v>
      </c>
      <c r="D88" s="110">
        <v>360</v>
      </c>
      <c r="E88" s="109" t="s">
        <v>820</v>
      </c>
      <c r="F88" s="110"/>
      <c r="G88" s="110"/>
      <c r="H88" s="110"/>
      <c r="I88" s="110"/>
      <c r="J88" s="109" t="s">
        <v>821</v>
      </c>
    </row>
    <row r="89" spans="1:10">
      <c r="A89" s="109" t="s">
        <v>160</v>
      </c>
      <c r="B89" s="109" t="s">
        <v>606</v>
      </c>
      <c r="C89" s="110">
        <v>8</v>
      </c>
      <c r="D89" s="110">
        <v>360</v>
      </c>
      <c r="E89" s="109" t="s">
        <v>820</v>
      </c>
      <c r="F89" s="110"/>
      <c r="G89" s="110"/>
      <c r="H89" s="110"/>
      <c r="I89" s="110"/>
      <c r="J89" s="109" t="s">
        <v>821</v>
      </c>
    </row>
    <row r="90" spans="1:10">
      <c r="A90" s="109" t="s">
        <v>160</v>
      </c>
      <c r="B90" s="109" t="s">
        <v>606</v>
      </c>
      <c r="C90" s="110">
        <v>9</v>
      </c>
      <c r="D90" s="110">
        <v>360</v>
      </c>
      <c r="E90" s="109" t="s">
        <v>820</v>
      </c>
      <c r="F90" s="110"/>
      <c r="G90" s="110"/>
      <c r="H90" s="110"/>
      <c r="I90" s="110"/>
      <c r="J90" s="109" t="s">
        <v>821</v>
      </c>
    </row>
    <row r="91" spans="1:10">
      <c r="A91" s="109" t="s">
        <v>160</v>
      </c>
      <c r="B91" s="109" t="s">
        <v>606</v>
      </c>
      <c r="C91" s="110">
        <v>10</v>
      </c>
      <c r="D91" s="110">
        <v>360</v>
      </c>
      <c r="E91" s="109" t="s">
        <v>820</v>
      </c>
      <c r="F91" s="110"/>
      <c r="G91" s="110"/>
      <c r="H91" s="110"/>
      <c r="I91" s="110"/>
      <c r="J91" s="109" t="s">
        <v>821</v>
      </c>
    </row>
    <row r="92" spans="1:10">
      <c r="A92" s="109" t="s">
        <v>160</v>
      </c>
      <c r="B92" s="109" t="s">
        <v>606</v>
      </c>
      <c r="C92" s="110">
        <v>11</v>
      </c>
      <c r="D92" s="110">
        <v>360</v>
      </c>
      <c r="E92" s="109" t="s">
        <v>820</v>
      </c>
      <c r="F92" s="110"/>
      <c r="G92" s="110"/>
      <c r="H92" s="110"/>
      <c r="I92" s="110"/>
      <c r="J92" s="109" t="s">
        <v>821</v>
      </c>
    </row>
    <row r="93" spans="1:10">
      <c r="A93" s="109" t="s">
        <v>160</v>
      </c>
      <c r="B93" s="109" t="s">
        <v>606</v>
      </c>
      <c r="C93" s="110">
        <v>12</v>
      </c>
      <c r="D93" s="110">
        <v>357.63</v>
      </c>
      <c r="E93" s="109" t="s">
        <v>820</v>
      </c>
      <c r="F93" s="110"/>
      <c r="G93" s="110"/>
      <c r="H93" s="110"/>
      <c r="I93" s="110"/>
      <c r="J93" s="109" t="s">
        <v>821</v>
      </c>
    </row>
    <row r="94" spans="1:10">
      <c r="A94" s="109" t="s">
        <v>160</v>
      </c>
      <c r="B94" s="109" t="s">
        <v>606</v>
      </c>
      <c r="C94" s="110">
        <v>13</v>
      </c>
      <c r="D94" s="110">
        <v>368.43</v>
      </c>
      <c r="E94" s="109" t="s">
        <v>820</v>
      </c>
      <c r="F94" s="110"/>
      <c r="G94" s="110"/>
      <c r="H94" s="110"/>
      <c r="I94" s="110"/>
      <c r="J94" s="109" t="s">
        <v>821</v>
      </c>
    </row>
    <row r="95" spans="1:10">
      <c r="A95" s="109" t="s">
        <v>160</v>
      </c>
      <c r="B95" s="109" t="s">
        <v>606</v>
      </c>
      <c r="C95" s="110">
        <v>14</v>
      </c>
      <c r="D95" s="110">
        <v>363.24</v>
      </c>
      <c r="E95" s="109" t="s">
        <v>822</v>
      </c>
      <c r="F95" s="110">
        <v>40</v>
      </c>
      <c r="G95" s="109" t="s">
        <v>823</v>
      </c>
      <c r="H95" s="109" t="s">
        <v>830</v>
      </c>
      <c r="I95" s="109" t="s">
        <v>268</v>
      </c>
      <c r="J95" s="109" t="s">
        <v>821</v>
      </c>
    </row>
    <row r="96" spans="1:10">
      <c r="A96" s="109" t="s">
        <v>160</v>
      </c>
      <c r="B96" s="109" t="s">
        <v>606</v>
      </c>
      <c r="C96" s="110">
        <v>15</v>
      </c>
      <c r="D96" s="110">
        <v>363.89</v>
      </c>
      <c r="E96" s="109" t="s">
        <v>822</v>
      </c>
      <c r="F96" s="110">
        <v>40</v>
      </c>
      <c r="G96" s="109" t="s">
        <v>823</v>
      </c>
      <c r="H96" s="109" t="s">
        <v>830</v>
      </c>
      <c r="I96" s="109" t="s">
        <v>268</v>
      </c>
      <c r="J96" s="109" t="s">
        <v>821</v>
      </c>
    </row>
    <row r="97" spans="1:10">
      <c r="A97" s="109" t="s">
        <v>160</v>
      </c>
      <c r="B97" s="109" t="s">
        <v>606</v>
      </c>
      <c r="C97" s="110">
        <v>16</v>
      </c>
      <c r="D97" s="110">
        <v>360</v>
      </c>
      <c r="E97" s="109" t="s">
        <v>820</v>
      </c>
      <c r="F97" s="110"/>
      <c r="G97" s="110"/>
      <c r="H97" s="110"/>
      <c r="I97" s="110"/>
      <c r="J97" s="109" t="s">
        <v>821</v>
      </c>
    </row>
    <row r="98" spans="1:10">
      <c r="A98" s="109" t="s">
        <v>160</v>
      </c>
      <c r="B98" s="109" t="s">
        <v>606</v>
      </c>
      <c r="C98" s="110">
        <v>17</v>
      </c>
      <c r="D98" s="110">
        <v>360</v>
      </c>
      <c r="E98" s="109" t="s">
        <v>820</v>
      </c>
      <c r="F98" s="110"/>
      <c r="G98" s="110"/>
      <c r="H98" s="110"/>
      <c r="I98" s="110"/>
      <c r="J98" s="109" t="s">
        <v>821</v>
      </c>
    </row>
    <row r="99" spans="1:10">
      <c r="A99" s="109" t="s">
        <v>160</v>
      </c>
      <c r="B99" s="109" t="s">
        <v>606</v>
      </c>
      <c r="C99" s="110">
        <v>18</v>
      </c>
      <c r="D99" s="110">
        <v>360</v>
      </c>
      <c r="E99" s="109" t="s">
        <v>820</v>
      </c>
      <c r="F99" s="110"/>
      <c r="G99" s="110"/>
      <c r="H99" s="110"/>
      <c r="I99" s="110"/>
      <c r="J99" s="109" t="s">
        <v>821</v>
      </c>
    </row>
    <row r="100" spans="1:10">
      <c r="A100" s="109" t="s">
        <v>160</v>
      </c>
      <c r="B100" s="109" t="s">
        <v>606</v>
      </c>
      <c r="C100" s="110">
        <v>19</v>
      </c>
      <c r="D100" s="110">
        <v>360</v>
      </c>
      <c r="E100" s="109" t="s">
        <v>820</v>
      </c>
      <c r="F100" s="110"/>
      <c r="G100" s="110"/>
      <c r="H100" s="110"/>
      <c r="I100" s="110"/>
      <c r="J100" s="109" t="s">
        <v>821</v>
      </c>
    </row>
    <row r="101" spans="1:10">
      <c r="A101" s="109" t="s">
        <v>160</v>
      </c>
      <c r="B101" s="109" t="s">
        <v>606</v>
      </c>
      <c r="C101" s="110">
        <v>20</v>
      </c>
      <c r="D101" s="110">
        <v>360</v>
      </c>
      <c r="E101" s="109" t="s">
        <v>820</v>
      </c>
      <c r="F101" s="110"/>
      <c r="G101" s="110"/>
      <c r="H101" s="110"/>
      <c r="I101" s="110"/>
      <c r="J101" s="109" t="s">
        <v>821</v>
      </c>
    </row>
    <row r="102" spans="1:10">
      <c r="A102" s="109" t="s">
        <v>160</v>
      </c>
      <c r="B102" s="109" t="s">
        <v>606</v>
      </c>
      <c r="C102" s="110">
        <v>21</v>
      </c>
      <c r="D102" s="110">
        <v>363.68</v>
      </c>
      <c r="E102" s="109" t="s">
        <v>820</v>
      </c>
      <c r="F102" s="110"/>
      <c r="G102" s="110"/>
      <c r="H102" s="110"/>
      <c r="I102" s="110"/>
      <c r="J102" s="109" t="s">
        <v>821</v>
      </c>
    </row>
    <row r="103" spans="1:10">
      <c r="A103" s="109" t="s">
        <v>160</v>
      </c>
      <c r="B103" s="109" t="s">
        <v>606</v>
      </c>
      <c r="C103" s="110">
        <v>22</v>
      </c>
      <c r="D103" s="110">
        <v>385.92</v>
      </c>
      <c r="E103" s="109" t="s">
        <v>820</v>
      </c>
      <c r="F103" s="110"/>
      <c r="G103" s="110"/>
      <c r="H103" s="110"/>
      <c r="I103" s="110"/>
      <c r="J103" s="109" t="s">
        <v>821</v>
      </c>
    </row>
    <row r="104" spans="1:10">
      <c r="A104" s="109" t="s">
        <v>160</v>
      </c>
      <c r="B104" s="109" t="s">
        <v>606</v>
      </c>
      <c r="C104" s="110">
        <v>23</v>
      </c>
      <c r="D104" s="110">
        <v>431.87</v>
      </c>
      <c r="E104" s="109" t="s">
        <v>820</v>
      </c>
      <c r="F104" s="110"/>
      <c r="G104" s="110"/>
      <c r="H104" s="110"/>
      <c r="I104" s="110"/>
      <c r="J104" s="109" t="s">
        <v>821</v>
      </c>
    </row>
    <row r="105" spans="1:10">
      <c r="A105" s="109" t="s">
        <v>160</v>
      </c>
      <c r="B105" s="109" t="s">
        <v>602</v>
      </c>
      <c r="C105" s="110">
        <v>1</v>
      </c>
      <c r="D105" s="110">
        <v>360</v>
      </c>
      <c r="E105" s="109" t="s">
        <v>820</v>
      </c>
      <c r="F105" s="110"/>
      <c r="G105" s="110"/>
      <c r="H105" s="110"/>
      <c r="I105" s="110"/>
      <c r="J105" s="109" t="s">
        <v>821</v>
      </c>
    </row>
    <row r="106" spans="1:10">
      <c r="A106" s="109" t="s">
        <v>160</v>
      </c>
      <c r="B106" s="109" t="s">
        <v>602</v>
      </c>
      <c r="C106" s="110">
        <v>2</v>
      </c>
      <c r="D106" s="110">
        <v>360</v>
      </c>
      <c r="E106" s="109" t="s">
        <v>820</v>
      </c>
      <c r="F106" s="110"/>
      <c r="G106" s="110"/>
      <c r="H106" s="110"/>
      <c r="I106" s="110"/>
      <c r="J106" s="109" t="s">
        <v>821</v>
      </c>
    </row>
    <row r="107" spans="1:10">
      <c r="A107" s="109" t="s">
        <v>160</v>
      </c>
      <c r="B107" s="109" t="s">
        <v>602</v>
      </c>
      <c r="C107" s="110">
        <v>3</v>
      </c>
      <c r="D107" s="110">
        <v>360</v>
      </c>
      <c r="E107" s="109" t="s">
        <v>820</v>
      </c>
      <c r="F107" s="110"/>
      <c r="G107" s="110"/>
      <c r="H107" s="110"/>
      <c r="I107" s="110"/>
      <c r="J107" s="109" t="s">
        <v>821</v>
      </c>
    </row>
    <row r="108" spans="1:10">
      <c r="A108" s="109" t="s">
        <v>160</v>
      </c>
      <c r="B108" s="109" t="s">
        <v>602</v>
      </c>
      <c r="C108" s="110">
        <v>4</v>
      </c>
      <c r="D108" s="110">
        <v>360</v>
      </c>
      <c r="E108" s="109" t="s">
        <v>820</v>
      </c>
      <c r="F108" s="110"/>
      <c r="G108" s="110"/>
      <c r="H108" s="110"/>
      <c r="I108" s="110"/>
      <c r="J108" s="109" t="s">
        <v>821</v>
      </c>
    </row>
    <row r="109" spans="1:10">
      <c r="A109" s="109" t="s">
        <v>160</v>
      </c>
      <c r="B109" s="109" t="s">
        <v>602</v>
      </c>
      <c r="C109" s="110">
        <v>5</v>
      </c>
      <c r="D109" s="110">
        <v>360</v>
      </c>
      <c r="E109" s="109" t="s">
        <v>820</v>
      </c>
      <c r="F109" s="110"/>
      <c r="G109" s="110"/>
      <c r="H109" s="110"/>
      <c r="I109" s="110"/>
      <c r="J109" s="109" t="s">
        <v>821</v>
      </c>
    </row>
    <row r="110" spans="1:10">
      <c r="A110" s="109" t="s">
        <v>160</v>
      </c>
      <c r="B110" s="109" t="s">
        <v>602</v>
      </c>
      <c r="C110" s="110">
        <v>6</v>
      </c>
      <c r="D110" s="110">
        <v>360</v>
      </c>
      <c r="E110" s="109" t="s">
        <v>820</v>
      </c>
      <c r="F110" s="110"/>
      <c r="G110" s="110"/>
      <c r="H110" s="110"/>
      <c r="I110" s="110"/>
      <c r="J110" s="109" t="s">
        <v>821</v>
      </c>
    </row>
    <row r="111" spans="1:10">
      <c r="A111" s="109" t="s">
        <v>160</v>
      </c>
      <c r="B111" s="109" t="s">
        <v>602</v>
      </c>
      <c r="C111" s="110">
        <v>7</v>
      </c>
      <c r="D111" s="110">
        <v>360</v>
      </c>
      <c r="E111" s="109" t="s">
        <v>820</v>
      </c>
      <c r="F111" s="110"/>
      <c r="G111" s="110"/>
      <c r="H111" s="110"/>
      <c r="I111" s="110"/>
      <c r="J111" s="109" t="s">
        <v>821</v>
      </c>
    </row>
    <row r="112" spans="1:10">
      <c r="A112" s="109" t="s">
        <v>160</v>
      </c>
      <c r="B112" s="109" t="s">
        <v>602</v>
      </c>
      <c r="C112" s="110">
        <v>8</v>
      </c>
      <c r="D112" s="110">
        <v>360</v>
      </c>
      <c r="E112" s="109" t="s">
        <v>820</v>
      </c>
      <c r="F112" s="110"/>
      <c r="G112" s="110"/>
      <c r="H112" s="110"/>
      <c r="I112" s="110"/>
      <c r="J112" s="109" t="s">
        <v>821</v>
      </c>
    </row>
    <row r="113" spans="1:10">
      <c r="A113" s="109" t="s">
        <v>160</v>
      </c>
      <c r="B113" s="109" t="s">
        <v>602</v>
      </c>
      <c r="C113" s="110">
        <v>9</v>
      </c>
      <c r="D113" s="110">
        <v>360</v>
      </c>
      <c r="E113" s="109" t="s">
        <v>820</v>
      </c>
      <c r="F113" s="110"/>
      <c r="G113" s="110"/>
      <c r="H113" s="110"/>
      <c r="I113" s="110"/>
      <c r="J113" s="109" t="s">
        <v>821</v>
      </c>
    </row>
    <row r="114" spans="1:10">
      <c r="A114" s="109" t="s">
        <v>160</v>
      </c>
      <c r="B114" s="109" t="s">
        <v>602</v>
      </c>
      <c r="C114" s="110">
        <v>10</v>
      </c>
      <c r="D114" s="110">
        <v>360</v>
      </c>
      <c r="E114" s="109" t="s">
        <v>820</v>
      </c>
      <c r="F114" s="110"/>
      <c r="G114" s="110"/>
      <c r="H114" s="110"/>
      <c r="I114" s="110"/>
      <c r="J114" s="109" t="s">
        <v>821</v>
      </c>
    </row>
    <row r="115" spans="1:10">
      <c r="A115" s="109" t="s">
        <v>160</v>
      </c>
      <c r="B115" s="109" t="s">
        <v>602</v>
      </c>
      <c r="C115" s="110">
        <v>11</v>
      </c>
      <c r="D115" s="110">
        <v>360</v>
      </c>
      <c r="E115" s="109" t="s">
        <v>820</v>
      </c>
      <c r="F115" s="110"/>
      <c r="G115" s="110"/>
      <c r="H115" s="110"/>
      <c r="I115" s="110"/>
      <c r="J115" s="109" t="s">
        <v>821</v>
      </c>
    </row>
    <row r="116" spans="1:10">
      <c r="A116" s="109" t="s">
        <v>160</v>
      </c>
      <c r="B116" s="109" t="s">
        <v>602</v>
      </c>
      <c r="C116" s="110">
        <v>12</v>
      </c>
      <c r="D116" s="110">
        <v>360</v>
      </c>
      <c r="E116" s="109" t="s">
        <v>820</v>
      </c>
      <c r="F116" s="110"/>
      <c r="G116" s="110"/>
      <c r="H116" s="110"/>
      <c r="I116" s="110"/>
      <c r="J116" s="109" t="s">
        <v>821</v>
      </c>
    </row>
    <row r="117" spans="1:10">
      <c r="A117" s="109" t="s">
        <v>160</v>
      </c>
      <c r="B117" s="109" t="s">
        <v>602</v>
      </c>
      <c r="C117" s="110">
        <v>13</v>
      </c>
      <c r="D117" s="110">
        <v>360</v>
      </c>
      <c r="E117" s="109" t="s">
        <v>820</v>
      </c>
      <c r="F117" s="110"/>
      <c r="G117" s="110"/>
      <c r="H117" s="110"/>
      <c r="I117" s="110"/>
      <c r="J117" s="109" t="s">
        <v>821</v>
      </c>
    </row>
    <row r="118" spans="1:10">
      <c r="A118" s="109" t="s">
        <v>160</v>
      </c>
      <c r="B118" s="109" t="s">
        <v>602</v>
      </c>
      <c r="C118" s="110">
        <v>14</v>
      </c>
      <c r="D118" s="110">
        <v>360</v>
      </c>
      <c r="E118" s="109" t="s">
        <v>820</v>
      </c>
      <c r="F118" s="110"/>
      <c r="G118" s="110"/>
      <c r="H118" s="110"/>
      <c r="I118" s="110"/>
      <c r="J118" s="109" t="s">
        <v>821</v>
      </c>
    </row>
    <row r="119" spans="1:10">
      <c r="A119" s="109" t="s">
        <v>160</v>
      </c>
      <c r="B119" s="109" t="s">
        <v>602</v>
      </c>
      <c r="C119" s="110">
        <v>15</v>
      </c>
      <c r="D119" s="110">
        <v>377.16</v>
      </c>
      <c r="E119" s="109" t="s">
        <v>820</v>
      </c>
      <c r="F119" s="110"/>
      <c r="G119" s="110"/>
      <c r="H119" s="110"/>
      <c r="I119" s="110"/>
      <c r="J119" s="109" t="s">
        <v>821</v>
      </c>
    </row>
    <row r="120" spans="1:10">
      <c r="A120" s="109" t="s">
        <v>160</v>
      </c>
      <c r="B120" s="109" t="s">
        <v>602</v>
      </c>
      <c r="C120" s="110">
        <v>16</v>
      </c>
      <c r="D120" s="110">
        <v>364.69</v>
      </c>
      <c r="E120" s="109" t="s">
        <v>820</v>
      </c>
      <c r="F120" s="110"/>
      <c r="G120" s="110"/>
      <c r="H120" s="110"/>
      <c r="I120" s="110"/>
      <c r="J120" s="109" t="s">
        <v>821</v>
      </c>
    </row>
    <row r="121" spans="1:10">
      <c r="A121" s="109" t="s">
        <v>160</v>
      </c>
      <c r="B121" s="109" t="s">
        <v>602</v>
      </c>
      <c r="C121" s="110">
        <v>17</v>
      </c>
      <c r="D121" s="110">
        <v>361.35</v>
      </c>
      <c r="E121" s="109" t="s">
        <v>820</v>
      </c>
      <c r="F121" s="110"/>
      <c r="G121" s="110"/>
      <c r="H121" s="110"/>
      <c r="I121" s="110"/>
      <c r="J121" s="109" t="s">
        <v>821</v>
      </c>
    </row>
    <row r="122" spans="1:10">
      <c r="A122" s="109" t="s">
        <v>160</v>
      </c>
      <c r="B122" s="109" t="s">
        <v>602</v>
      </c>
      <c r="C122" s="110">
        <v>18</v>
      </c>
      <c r="D122" s="110">
        <v>376.43</v>
      </c>
      <c r="E122" s="109" t="s">
        <v>820</v>
      </c>
      <c r="F122" s="110"/>
      <c r="G122" s="110"/>
      <c r="H122" s="110"/>
      <c r="I122" s="110"/>
      <c r="J122" s="109" t="s">
        <v>821</v>
      </c>
    </row>
    <row r="123" spans="1:10">
      <c r="A123" s="109" t="s">
        <v>160</v>
      </c>
      <c r="B123" s="109" t="s">
        <v>602</v>
      </c>
      <c r="C123" s="110">
        <v>19</v>
      </c>
      <c r="D123" s="110">
        <v>360</v>
      </c>
      <c r="E123" s="109" t="s">
        <v>820</v>
      </c>
      <c r="F123" s="110"/>
      <c r="G123" s="110"/>
      <c r="H123" s="110"/>
      <c r="I123" s="110"/>
      <c r="J123" s="109" t="s">
        <v>821</v>
      </c>
    </row>
    <row r="124" spans="1:10">
      <c r="A124" s="109" t="s">
        <v>160</v>
      </c>
      <c r="B124" s="109" t="s">
        <v>602</v>
      </c>
      <c r="C124" s="110">
        <v>20</v>
      </c>
      <c r="D124" s="110">
        <v>360</v>
      </c>
      <c r="E124" s="109" t="s">
        <v>820</v>
      </c>
      <c r="F124" s="110"/>
      <c r="G124" s="110"/>
      <c r="H124" s="110"/>
      <c r="I124" s="110"/>
      <c r="J124" s="109" t="s">
        <v>821</v>
      </c>
    </row>
    <row r="125" spans="1:10">
      <c r="A125" s="109" t="s">
        <v>160</v>
      </c>
      <c r="B125" s="109" t="s">
        <v>602</v>
      </c>
      <c r="C125" s="110">
        <v>21</v>
      </c>
      <c r="D125" s="110">
        <v>360</v>
      </c>
      <c r="E125" s="109" t="s">
        <v>820</v>
      </c>
      <c r="F125" s="110"/>
      <c r="G125" s="110"/>
      <c r="H125" s="110"/>
      <c r="I125" s="110"/>
      <c r="J125" s="109" t="s">
        <v>821</v>
      </c>
    </row>
    <row r="126" spans="1:10">
      <c r="A126" s="109" t="s">
        <v>160</v>
      </c>
      <c r="B126" s="109" t="s">
        <v>602</v>
      </c>
      <c r="C126" s="110">
        <v>22</v>
      </c>
      <c r="D126" s="110">
        <v>360</v>
      </c>
      <c r="E126" s="109" t="s">
        <v>820</v>
      </c>
      <c r="F126" s="110"/>
      <c r="G126" s="110"/>
      <c r="H126" s="110"/>
      <c r="I126" s="110"/>
      <c r="J126" s="109" t="s">
        <v>821</v>
      </c>
    </row>
    <row r="127" spans="1:10">
      <c r="A127" s="109" t="s">
        <v>160</v>
      </c>
      <c r="B127" s="109" t="s">
        <v>602</v>
      </c>
      <c r="C127" s="110">
        <v>23</v>
      </c>
      <c r="D127" s="110">
        <v>360</v>
      </c>
      <c r="E127" s="109" t="s">
        <v>820</v>
      </c>
      <c r="F127" s="110"/>
      <c r="G127" s="110"/>
      <c r="H127" s="110"/>
      <c r="I127" s="110"/>
      <c r="J127" s="109" t="s">
        <v>821</v>
      </c>
    </row>
    <row r="128" spans="1:10">
      <c r="A128" s="109" t="s">
        <v>160</v>
      </c>
      <c r="B128" s="109" t="s">
        <v>602</v>
      </c>
      <c r="C128" s="110">
        <v>24</v>
      </c>
      <c r="D128" s="110">
        <v>360</v>
      </c>
      <c r="E128" s="109" t="s">
        <v>820</v>
      </c>
      <c r="F128" s="110"/>
      <c r="G128" s="110"/>
      <c r="H128" s="110"/>
      <c r="I128" s="110"/>
      <c r="J128" s="109" t="s">
        <v>821</v>
      </c>
    </row>
    <row r="129" spans="1:10">
      <c r="A129" s="109" t="s">
        <v>160</v>
      </c>
      <c r="B129" s="109" t="s">
        <v>602</v>
      </c>
      <c r="C129" s="110">
        <v>25</v>
      </c>
      <c r="D129" s="110">
        <v>360</v>
      </c>
      <c r="E129" s="109" t="s">
        <v>820</v>
      </c>
      <c r="F129" s="110"/>
      <c r="G129" s="110"/>
      <c r="H129" s="110"/>
      <c r="I129" s="110"/>
      <c r="J129" s="109" t="s">
        <v>821</v>
      </c>
    </row>
    <row r="130" spans="1:10">
      <c r="A130" s="109" t="s">
        <v>160</v>
      </c>
      <c r="B130" s="109" t="s">
        <v>602</v>
      </c>
      <c r="C130" s="110">
        <v>26</v>
      </c>
      <c r="D130" s="110">
        <v>360</v>
      </c>
      <c r="E130" s="109" t="s">
        <v>820</v>
      </c>
      <c r="F130" s="110"/>
      <c r="G130" s="110"/>
      <c r="H130" s="110"/>
      <c r="I130" s="110"/>
      <c r="J130" s="109" t="s">
        <v>821</v>
      </c>
    </row>
    <row r="131" spans="1:10">
      <c r="A131" s="109" t="s">
        <v>160</v>
      </c>
      <c r="B131" s="109" t="s">
        <v>602</v>
      </c>
      <c r="C131" s="110">
        <v>27</v>
      </c>
      <c r="D131" s="110">
        <v>360</v>
      </c>
      <c r="E131" s="109" t="s">
        <v>820</v>
      </c>
      <c r="F131" s="110"/>
      <c r="G131" s="110"/>
      <c r="H131" s="110"/>
      <c r="I131" s="110"/>
      <c r="J131" s="109" t="s">
        <v>821</v>
      </c>
    </row>
    <row r="132" spans="1:10">
      <c r="A132" s="109" t="s">
        <v>160</v>
      </c>
      <c r="B132" s="109" t="s">
        <v>602</v>
      </c>
      <c r="C132" s="110">
        <v>28</v>
      </c>
      <c r="D132" s="110">
        <v>360</v>
      </c>
      <c r="E132" s="109" t="s">
        <v>820</v>
      </c>
      <c r="F132" s="110"/>
      <c r="G132" s="110"/>
      <c r="H132" s="110"/>
      <c r="I132" s="110"/>
      <c r="J132" s="109" t="s">
        <v>821</v>
      </c>
    </row>
    <row r="133" spans="1:10">
      <c r="A133" s="109" t="s">
        <v>160</v>
      </c>
      <c r="B133" s="109" t="s">
        <v>602</v>
      </c>
      <c r="C133" s="110">
        <v>29</v>
      </c>
      <c r="D133" s="110">
        <v>360</v>
      </c>
      <c r="E133" s="109" t="s">
        <v>820</v>
      </c>
      <c r="F133" s="110"/>
      <c r="G133" s="110"/>
      <c r="H133" s="110"/>
      <c r="I133" s="110"/>
      <c r="J133" s="109" t="s">
        <v>821</v>
      </c>
    </row>
    <row r="134" spans="1:10">
      <c r="A134" s="109" t="s">
        <v>160</v>
      </c>
      <c r="B134" s="109" t="s">
        <v>602</v>
      </c>
      <c r="C134" s="110">
        <v>30</v>
      </c>
      <c r="D134" s="110">
        <v>360</v>
      </c>
      <c r="E134" s="109" t="s">
        <v>820</v>
      </c>
      <c r="F134" s="110"/>
      <c r="G134" s="110"/>
      <c r="H134" s="110"/>
      <c r="I134" s="110"/>
      <c r="J134" s="109" t="s">
        <v>821</v>
      </c>
    </row>
    <row r="135" spans="1:10">
      <c r="A135" s="109" t="s">
        <v>160</v>
      </c>
      <c r="B135" s="109" t="s">
        <v>602</v>
      </c>
      <c r="C135" s="110">
        <v>31</v>
      </c>
      <c r="D135" s="110">
        <v>360</v>
      </c>
      <c r="E135" s="109" t="s">
        <v>820</v>
      </c>
      <c r="F135" s="110"/>
      <c r="G135" s="110"/>
      <c r="H135" s="110"/>
      <c r="I135" s="110"/>
      <c r="J135" s="109" t="s">
        <v>821</v>
      </c>
    </row>
    <row r="136" spans="1:10">
      <c r="A136" s="109" t="s">
        <v>160</v>
      </c>
      <c r="B136" s="109" t="s">
        <v>602</v>
      </c>
      <c r="C136" s="110">
        <v>32</v>
      </c>
      <c r="D136" s="110">
        <v>360</v>
      </c>
      <c r="E136" s="109" t="s">
        <v>820</v>
      </c>
      <c r="F136" s="110"/>
      <c r="G136" s="110"/>
      <c r="H136" s="110"/>
      <c r="I136" s="110"/>
      <c r="J136" s="109" t="s">
        <v>821</v>
      </c>
    </row>
    <row r="137" spans="1:10">
      <c r="A137" s="109" t="s">
        <v>160</v>
      </c>
      <c r="B137" s="109" t="s">
        <v>602</v>
      </c>
      <c r="C137" s="110">
        <v>33</v>
      </c>
      <c r="D137" s="110">
        <v>360</v>
      </c>
      <c r="E137" s="109" t="s">
        <v>820</v>
      </c>
      <c r="F137" s="110"/>
      <c r="G137" s="110"/>
      <c r="H137" s="110"/>
      <c r="I137" s="110"/>
      <c r="J137" s="109" t="s">
        <v>821</v>
      </c>
    </row>
    <row r="138" spans="1:10">
      <c r="A138" s="109" t="s">
        <v>160</v>
      </c>
      <c r="B138" s="109" t="s">
        <v>602</v>
      </c>
      <c r="C138" s="110">
        <v>34</v>
      </c>
      <c r="D138" s="110">
        <v>377.26</v>
      </c>
      <c r="E138" s="109" t="s">
        <v>822</v>
      </c>
      <c r="F138" s="110">
        <v>40</v>
      </c>
      <c r="G138" s="109" t="s">
        <v>823</v>
      </c>
      <c r="H138" s="109" t="s">
        <v>831</v>
      </c>
      <c r="I138" s="109" t="s">
        <v>201</v>
      </c>
      <c r="J138" s="109" t="s">
        <v>821</v>
      </c>
    </row>
    <row r="139" spans="1:10">
      <c r="A139" s="109" t="s">
        <v>160</v>
      </c>
      <c r="B139" s="109" t="s">
        <v>602</v>
      </c>
      <c r="C139" s="110">
        <v>35</v>
      </c>
      <c r="D139" s="110">
        <v>375.18</v>
      </c>
      <c r="E139" s="109" t="s">
        <v>820</v>
      </c>
      <c r="F139" s="110"/>
      <c r="G139" s="110"/>
      <c r="H139" s="110"/>
      <c r="I139" s="110"/>
      <c r="J139" s="109" t="s">
        <v>821</v>
      </c>
    </row>
    <row r="140" spans="1:10">
      <c r="A140" s="109" t="s">
        <v>160</v>
      </c>
      <c r="B140" s="109" t="s">
        <v>602</v>
      </c>
      <c r="C140" s="110">
        <v>36</v>
      </c>
      <c r="D140" s="110">
        <v>367.01</v>
      </c>
      <c r="E140" s="109" t="s">
        <v>822</v>
      </c>
      <c r="F140" s="110">
        <v>40</v>
      </c>
      <c r="G140" s="109" t="s">
        <v>823</v>
      </c>
      <c r="H140" s="109" t="s">
        <v>832</v>
      </c>
      <c r="I140" s="109" t="s">
        <v>297</v>
      </c>
      <c r="J140" s="109" t="s">
        <v>821</v>
      </c>
    </row>
    <row r="141" spans="1:10">
      <c r="A141" s="109" t="s">
        <v>160</v>
      </c>
      <c r="B141" s="109" t="s">
        <v>602</v>
      </c>
      <c r="C141" s="110">
        <v>37</v>
      </c>
      <c r="D141" s="110">
        <v>367.61</v>
      </c>
      <c r="E141" s="109" t="s">
        <v>822</v>
      </c>
      <c r="F141" s="110">
        <v>40</v>
      </c>
      <c r="G141" s="109" t="s">
        <v>823</v>
      </c>
      <c r="H141" s="109" t="s">
        <v>832</v>
      </c>
      <c r="I141" s="109" t="s">
        <v>297</v>
      </c>
      <c r="J141" s="109" t="s">
        <v>821</v>
      </c>
    </row>
    <row r="142" spans="1:10">
      <c r="A142" s="109" t="s">
        <v>160</v>
      </c>
      <c r="B142" s="109" t="s">
        <v>613</v>
      </c>
      <c r="C142" s="110">
        <v>1</v>
      </c>
      <c r="D142" s="110">
        <v>360</v>
      </c>
      <c r="E142" s="109" t="s">
        <v>820</v>
      </c>
      <c r="F142" s="110"/>
      <c r="G142" s="110"/>
      <c r="H142" s="110"/>
      <c r="I142" s="110"/>
      <c r="J142" s="109" t="s">
        <v>821</v>
      </c>
    </row>
    <row r="143" spans="1:10">
      <c r="A143" s="109" t="s">
        <v>160</v>
      </c>
      <c r="B143" s="109" t="s">
        <v>613</v>
      </c>
      <c r="C143" s="110">
        <v>2</v>
      </c>
      <c r="D143" s="110">
        <v>360</v>
      </c>
      <c r="E143" s="109" t="s">
        <v>820</v>
      </c>
      <c r="F143" s="110"/>
      <c r="G143" s="110"/>
      <c r="H143" s="110"/>
      <c r="I143" s="110"/>
      <c r="J143" s="109" t="s">
        <v>821</v>
      </c>
    </row>
    <row r="144" spans="1:10">
      <c r="A144" s="109" t="s">
        <v>160</v>
      </c>
      <c r="B144" s="109" t="s">
        <v>613</v>
      </c>
      <c r="C144" s="110">
        <v>3</v>
      </c>
      <c r="D144" s="110">
        <v>360</v>
      </c>
      <c r="E144" s="109" t="s">
        <v>820</v>
      </c>
      <c r="F144" s="110"/>
      <c r="G144" s="110"/>
      <c r="H144" s="110"/>
      <c r="I144" s="110"/>
      <c r="J144" s="109" t="s">
        <v>821</v>
      </c>
    </row>
    <row r="145" spans="1:10">
      <c r="A145" s="109" t="s">
        <v>160</v>
      </c>
      <c r="B145" s="109" t="s">
        <v>613</v>
      </c>
      <c r="C145" s="110">
        <v>4</v>
      </c>
      <c r="D145" s="110">
        <v>360</v>
      </c>
      <c r="E145" s="109" t="s">
        <v>820</v>
      </c>
      <c r="F145" s="110"/>
      <c r="G145" s="110"/>
      <c r="H145" s="110"/>
      <c r="I145" s="110"/>
      <c r="J145" s="109" t="s">
        <v>821</v>
      </c>
    </row>
    <row r="146" spans="1:10">
      <c r="A146" s="109" t="s">
        <v>160</v>
      </c>
      <c r="B146" s="109" t="s">
        <v>613</v>
      </c>
      <c r="C146" s="110">
        <v>5</v>
      </c>
      <c r="D146" s="110">
        <v>360</v>
      </c>
      <c r="E146" s="109" t="s">
        <v>820</v>
      </c>
      <c r="F146" s="110"/>
      <c r="G146" s="110"/>
      <c r="H146" s="110"/>
      <c r="I146" s="110"/>
      <c r="J146" s="109" t="s">
        <v>821</v>
      </c>
    </row>
    <row r="147" spans="1:10">
      <c r="A147" s="109" t="s">
        <v>160</v>
      </c>
      <c r="B147" s="109" t="s">
        <v>613</v>
      </c>
      <c r="C147" s="110">
        <v>6</v>
      </c>
      <c r="D147" s="110">
        <v>360</v>
      </c>
      <c r="E147" s="109" t="s">
        <v>820</v>
      </c>
      <c r="F147" s="110"/>
      <c r="G147" s="110"/>
      <c r="H147" s="110"/>
      <c r="I147" s="110"/>
      <c r="J147" s="109" t="s">
        <v>821</v>
      </c>
    </row>
    <row r="148" spans="1:10">
      <c r="A148" s="109" t="s">
        <v>160</v>
      </c>
      <c r="B148" s="109" t="s">
        <v>613</v>
      </c>
      <c r="C148" s="110">
        <v>7</v>
      </c>
      <c r="D148" s="110">
        <v>360</v>
      </c>
      <c r="E148" s="109" t="s">
        <v>820</v>
      </c>
      <c r="F148" s="110"/>
      <c r="G148" s="110"/>
      <c r="H148" s="110"/>
      <c r="I148" s="110"/>
      <c r="J148" s="109" t="s">
        <v>821</v>
      </c>
    </row>
    <row r="149" spans="1:10">
      <c r="A149" s="109" t="s">
        <v>160</v>
      </c>
      <c r="B149" s="109" t="s">
        <v>613</v>
      </c>
      <c r="C149" s="110">
        <v>8</v>
      </c>
      <c r="D149" s="110">
        <v>360</v>
      </c>
      <c r="E149" s="109" t="s">
        <v>820</v>
      </c>
      <c r="F149" s="110"/>
      <c r="G149" s="110"/>
      <c r="H149" s="110"/>
      <c r="I149" s="110"/>
      <c r="J149" s="109" t="s">
        <v>821</v>
      </c>
    </row>
    <row r="150" spans="1:10">
      <c r="A150" s="109" t="s">
        <v>160</v>
      </c>
      <c r="B150" s="109" t="s">
        <v>613</v>
      </c>
      <c r="C150" s="110">
        <v>9</v>
      </c>
      <c r="D150" s="110">
        <v>360</v>
      </c>
      <c r="E150" s="109" t="s">
        <v>820</v>
      </c>
      <c r="F150" s="110"/>
      <c r="G150" s="110"/>
      <c r="H150" s="110"/>
      <c r="I150" s="110"/>
      <c r="J150" s="109" t="s">
        <v>821</v>
      </c>
    </row>
    <row r="151" spans="1:10">
      <c r="A151" s="109" t="s">
        <v>160</v>
      </c>
      <c r="B151" s="109" t="s">
        <v>613</v>
      </c>
      <c r="C151" s="110">
        <v>10</v>
      </c>
      <c r="D151" s="110">
        <v>360</v>
      </c>
      <c r="E151" s="109" t="s">
        <v>820</v>
      </c>
      <c r="F151" s="110"/>
      <c r="G151" s="110"/>
      <c r="H151" s="110"/>
      <c r="I151" s="110"/>
      <c r="J151" s="109" t="s">
        <v>821</v>
      </c>
    </row>
    <row r="152" spans="1:10">
      <c r="A152" s="109" t="s">
        <v>160</v>
      </c>
      <c r="B152" s="109" t="s">
        <v>613</v>
      </c>
      <c r="C152" s="110">
        <v>11</v>
      </c>
      <c r="D152" s="110">
        <v>390.45</v>
      </c>
      <c r="E152" s="109" t="s">
        <v>822</v>
      </c>
      <c r="F152" s="110">
        <v>40</v>
      </c>
      <c r="G152" s="109" t="s">
        <v>823</v>
      </c>
      <c r="H152" s="109" t="s">
        <v>833</v>
      </c>
      <c r="I152" s="109" t="s">
        <v>305</v>
      </c>
      <c r="J152" s="109" t="s">
        <v>821</v>
      </c>
    </row>
    <row r="153" spans="1:10">
      <c r="A153" s="109" t="s">
        <v>160</v>
      </c>
      <c r="B153" s="109" t="s">
        <v>613</v>
      </c>
      <c r="C153" s="110">
        <v>12</v>
      </c>
      <c r="D153" s="110">
        <v>364.21</v>
      </c>
      <c r="E153" s="109" t="s">
        <v>820</v>
      </c>
      <c r="F153" s="110"/>
      <c r="G153" s="110"/>
      <c r="H153" s="110"/>
      <c r="I153" s="110"/>
      <c r="J153" s="109" t="s">
        <v>821</v>
      </c>
    </row>
    <row r="154" spans="1:10">
      <c r="A154" s="109" t="s">
        <v>160</v>
      </c>
      <c r="B154" s="109" t="s">
        <v>613</v>
      </c>
      <c r="C154" s="110">
        <v>13</v>
      </c>
      <c r="D154" s="110">
        <v>361.4</v>
      </c>
      <c r="E154" s="109" t="s">
        <v>820</v>
      </c>
      <c r="F154" s="110"/>
      <c r="G154" s="110"/>
      <c r="H154" s="110"/>
      <c r="I154" s="110"/>
      <c r="J154" s="109" t="s">
        <v>821</v>
      </c>
    </row>
    <row r="155" spans="1:10">
      <c r="A155" s="109" t="s">
        <v>160</v>
      </c>
      <c r="B155" s="109" t="s">
        <v>613</v>
      </c>
      <c r="C155" s="110">
        <v>14</v>
      </c>
      <c r="D155" s="110">
        <v>365.02</v>
      </c>
      <c r="E155" s="109" t="s">
        <v>820</v>
      </c>
      <c r="F155" s="110"/>
      <c r="G155" s="110"/>
      <c r="H155" s="110"/>
      <c r="I155" s="110"/>
      <c r="J155" s="109" t="s">
        <v>821</v>
      </c>
    </row>
    <row r="156" spans="1:10">
      <c r="A156" s="109" t="s">
        <v>160</v>
      </c>
      <c r="B156" s="109" t="s">
        <v>613</v>
      </c>
      <c r="C156" s="110">
        <v>15</v>
      </c>
      <c r="D156" s="110">
        <v>360</v>
      </c>
      <c r="E156" s="109" t="s">
        <v>820</v>
      </c>
      <c r="F156" s="110"/>
      <c r="G156" s="110"/>
      <c r="H156" s="110"/>
      <c r="I156" s="110"/>
      <c r="J156" s="109" t="s">
        <v>821</v>
      </c>
    </row>
    <row r="157" spans="1:10">
      <c r="A157" s="109" t="s">
        <v>160</v>
      </c>
      <c r="B157" s="109" t="s">
        <v>613</v>
      </c>
      <c r="C157" s="110">
        <v>16</v>
      </c>
      <c r="D157" s="110">
        <v>360</v>
      </c>
      <c r="E157" s="109" t="s">
        <v>820</v>
      </c>
      <c r="F157" s="110"/>
      <c r="G157" s="110"/>
      <c r="H157" s="110"/>
      <c r="I157" s="110"/>
      <c r="J157" s="109" t="s">
        <v>821</v>
      </c>
    </row>
    <row r="158" spans="1:10">
      <c r="A158" s="109" t="s">
        <v>160</v>
      </c>
      <c r="B158" s="109" t="s">
        <v>613</v>
      </c>
      <c r="C158" s="110">
        <v>17</v>
      </c>
      <c r="D158" s="110">
        <v>360</v>
      </c>
      <c r="E158" s="109" t="s">
        <v>820</v>
      </c>
      <c r="F158" s="110"/>
      <c r="G158" s="110"/>
      <c r="H158" s="110"/>
      <c r="I158" s="110"/>
      <c r="J158" s="109" t="s">
        <v>821</v>
      </c>
    </row>
    <row r="159" spans="1:10">
      <c r="A159" s="109" t="s">
        <v>160</v>
      </c>
      <c r="B159" s="109" t="s">
        <v>613</v>
      </c>
      <c r="C159" s="110">
        <v>18</v>
      </c>
      <c r="D159" s="110">
        <v>360</v>
      </c>
      <c r="E159" s="109" t="s">
        <v>820</v>
      </c>
      <c r="F159" s="110"/>
      <c r="G159" s="110"/>
      <c r="H159" s="110"/>
      <c r="I159" s="110"/>
      <c r="J159" s="109" t="s">
        <v>821</v>
      </c>
    </row>
    <row r="160" spans="1:10">
      <c r="A160" s="109" t="s">
        <v>160</v>
      </c>
      <c r="B160" s="109" t="s">
        <v>613</v>
      </c>
      <c r="C160" s="110">
        <v>19</v>
      </c>
      <c r="D160" s="110">
        <v>360</v>
      </c>
      <c r="E160" s="109" t="s">
        <v>820</v>
      </c>
      <c r="F160" s="110"/>
      <c r="G160" s="110"/>
      <c r="H160" s="110"/>
      <c r="I160" s="110"/>
      <c r="J160" s="109" t="s">
        <v>821</v>
      </c>
    </row>
    <row r="161" spans="1:10">
      <c r="A161" s="109" t="s">
        <v>160</v>
      </c>
      <c r="B161" s="109" t="s">
        <v>613</v>
      </c>
      <c r="C161" s="110">
        <v>20</v>
      </c>
      <c r="D161" s="110">
        <v>360</v>
      </c>
      <c r="E161" s="109" t="s">
        <v>820</v>
      </c>
      <c r="F161" s="110"/>
      <c r="G161" s="110"/>
      <c r="H161" s="110"/>
      <c r="I161" s="110"/>
      <c r="J161" s="109" t="s">
        <v>821</v>
      </c>
    </row>
    <row r="162" spans="1:10">
      <c r="A162" s="109" t="s">
        <v>160</v>
      </c>
      <c r="B162" s="109" t="s">
        <v>613</v>
      </c>
      <c r="C162" s="110">
        <v>21</v>
      </c>
      <c r="D162" s="110">
        <v>360</v>
      </c>
      <c r="E162" s="109" t="s">
        <v>820</v>
      </c>
      <c r="F162" s="110"/>
      <c r="G162" s="110"/>
      <c r="H162" s="110"/>
      <c r="I162" s="110"/>
      <c r="J162" s="109" t="s">
        <v>821</v>
      </c>
    </row>
    <row r="163" spans="1:10">
      <c r="A163" s="109" t="s">
        <v>160</v>
      </c>
      <c r="B163" s="109" t="s">
        <v>613</v>
      </c>
      <c r="C163" s="110">
        <v>22</v>
      </c>
      <c r="D163" s="110">
        <v>360</v>
      </c>
      <c r="E163" s="109" t="s">
        <v>820</v>
      </c>
      <c r="F163" s="110"/>
      <c r="G163" s="110"/>
      <c r="H163" s="110"/>
      <c r="I163" s="110"/>
      <c r="J163" s="109" t="s">
        <v>821</v>
      </c>
    </row>
    <row r="164" spans="1:10">
      <c r="A164" s="109" t="s">
        <v>160</v>
      </c>
      <c r="B164" s="109" t="s">
        <v>613</v>
      </c>
      <c r="C164" s="110">
        <v>23</v>
      </c>
      <c r="D164" s="110">
        <v>360</v>
      </c>
      <c r="E164" s="109" t="s">
        <v>820</v>
      </c>
      <c r="F164" s="110"/>
      <c r="G164" s="110"/>
      <c r="H164" s="110"/>
      <c r="I164" s="110"/>
      <c r="J164" s="109" t="s">
        <v>821</v>
      </c>
    </row>
    <row r="165" spans="1:10">
      <c r="A165" s="109" t="s">
        <v>160</v>
      </c>
      <c r="B165" s="109" t="s">
        <v>613</v>
      </c>
      <c r="C165" s="110">
        <v>24</v>
      </c>
      <c r="D165" s="110">
        <v>360</v>
      </c>
      <c r="E165" s="109" t="s">
        <v>820</v>
      </c>
      <c r="F165" s="110"/>
      <c r="G165" s="110"/>
      <c r="H165" s="110"/>
      <c r="I165" s="110"/>
      <c r="J165" s="109" t="s">
        <v>821</v>
      </c>
    </row>
    <row r="166" spans="1:10">
      <c r="A166" s="109" t="s">
        <v>160</v>
      </c>
      <c r="B166" s="109" t="s">
        <v>613</v>
      </c>
      <c r="C166" s="110">
        <v>25</v>
      </c>
      <c r="D166" s="110">
        <v>360</v>
      </c>
      <c r="E166" s="109" t="s">
        <v>820</v>
      </c>
      <c r="F166" s="110"/>
      <c r="G166" s="110"/>
      <c r="H166" s="110"/>
      <c r="I166" s="110"/>
      <c r="J166" s="109" t="s">
        <v>821</v>
      </c>
    </row>
    <row r="167" spans="1:10">
      <c r="A167" s="109" t="s">
        <v>160</v>
      </c>
      <c r="B167" s="109" t="s">
        <v>613</v>
      </c>
      <c r="C167" s="110">
        <v>26</v>
      </c>
      <c r="D167" s="110">
        <v>360.1</v>
      </c>
      <c r="E167" s="109" t="s">
        <v>820</v>
      </c>
      <c r="F167" s="110"/>
      <c r="G167" s="110"/>
      <c r="H167" s="110"/>
      <c r="I167" s="110"/>
      <c r="J167" s="109" t="s">
        <v>821</v>
      </c>
    </row>
    <row r="168" spans="1:10">
      <c r="A168" s="109" t="s">
        <v>160</v>
      </c>
      <c r="B168" s="109" t="s">
        <v>613</v>
      </c>
      <c r="C168" s="110">
        <v>27</v>
      </c>
      <c r="D168" s="110">
        <v>377.55</v>
      </c>
      <c r="E168" s="109" t="s">
        <v>820</v>
      </c>
      <c r="F168" s="110"/>
      <c r="G168" s="110"/>
      <c r="H168" s="110"/>
      <c r="I168" s="110"/>
      <c r="J168" s="109" t="s">
        <v>821</v>
      </c>
    </row>
    <row r="169" spans="1:10">
      <c r="A169" s="109" t="s">
        <v>160</v>
      </c>
      <c r="B169" s="109" t="s">
        <v>613</v>
      </c>
      <c r="C169" s="110">
        <v>28</v>
      </c>
      <c r="D169" s="110">
        <v>367.76</v>
      </c>
      <c r="E169" s="109" t="s">
        <v>820</v>
      </c>
      <c r="F169" s="110"/>
      <c r="G169" s="110"/>
      <c r="H169" s="110"/>
      <c r="I169" s="110"/>
      <c r="J169" s="109" t="s">
        <v>821</v>
      </c>
    </row>
    <row r="170" spans="1:10">
      <c r="A170" s="109" t="s">
        <v>160</v>
      </c>
      <c r="B170" s="109" t="s">
        <v>613</v>
      </c>
      <c r="C170" s="110">
        <v>29</v>
      </c>
      <c r="D170" s="110">
        <v>379.94</v>
      </c>
      <c r="E170" s="109" t="s">
        <v>820</v>
      </c>
      <c r="F170" s="110"/>
      <c r="G170" s="110"/>
      <c r="H170" s="110"/>
      <c r="I170" s="110"/>
      <c r="J170" s="109" t="s">
        <v>821</v>
      </c>
    </row>
    <row r="171" spans="1:10">
      <c r="A171" s="109" t="s">
        <v>160</v>
      </c>
      <c r="B171" s="109" t="s">
        <v>608</v>
      </c>
      <c r="C171" s="110">
        <v>1</v>
      </c>
      <c r="D171" s="110">
        <v>360</v>
      </c>
      <c r="E171" s="109" t="s">
        <v>820</v>
      </c>
      <c r="F171" s="110"/>
      <c r="G171" s="110"/>
      <c r="H171" s="110"/>
      <c r="I171" s="110"/>
      <c r="J171" s="109" t="s">
        <v>821</v>
      </c>
    </row>
    <row r="172" spans="1:10">
      <c r="A172" s="109" t="s">
        <v>160</v>
      </c>
      <c r="B172" s="109" t="s">
        <v>608</v>
      </c>
      <c r="C172" s="110">
        <v>2</v>
      </c>
      <c r="D172" s="110">
        <v>360</v>
      </c>
      <c r="E172" s="109" t="s">
        <v>820</v>
      </c>
      <c r="F172" s="110"/>
      <c r="G172" s="110"/>
      <c r="H172" s="110"/>
      <c r="I172" s="110"/>
      <c r="J172" s="109" t="s">
        <v>821</v>
      </c>
    </row>
    <row r="173" spans="1:10">
      <c r="A173" s="109" t="s">
        <v>160</v>
      </c>
      <c r="B173" s="109" t="s">
        <v>608</v>
      </c>
      <c r="C173" s="110">
        <v>3</v>
      </c>
      <c r="D173" s="110">
        <v>360</v>
      </c>
      <c r="E173" s="109" t="s">
        <v>820</v>
      </c>
      <c r="F173" s="110"/>
      <c r="G173" s="110"/>
      <c r="H173" s="110"/>
      <c r="I173" s="110"/>
      <c r="J173" s="109" t="s">
        <v>821</v>
      </c>
    </row>
    <row r="174" spans="1:10">
      <c r="A174" s="109" t="s">
        <v>160</v>
      </c>
      <c r="B174" s="109" t="s">
        <v>608</v>
      </c>
      <c r="C174" s="110">
        <v>4</v>
      </c>
      <c r="D174" s="110">
        <v>360</v>
      </c>
      <c r="E174" s="109" t="s">
        <v>820</v>
      </c>
      <c r="F174" s="110"/>
      <c r="G174" s="110"/>
      <c r="H174" s="110"/>
      <c r="I174" s="110"/>
      <c r="J174" s="109" t="s">
        <v>821</v>
      </c>
    </row>
    <row r="175" spans="1:10">
      <c r="A175" s="109" t="s">
        <v>160</v>
      </c>
      <c r="B175" s="109" t="s">
        <v>608</v>
      </c>
      <c r="C175" s="110">
        <v>5</v>
      </c>
      <c r="D175" s="110">
        <v>360</v>
      </c>
      <c r="E175" s="109" t="s">
        <v>820</v>
      </c>
      <c r="F175" s="110"/>
      <c r="G175" s="110"/>
      <c r="H175" s="110"/>
      <c r="I175" s="110"/>
      <c r="J175" s="109" t="s">
        <v>821</v>
      </c>
    </row>
    <row r="176" spans="1:10">
      <c r="A176" s="109" t="s">
        <v>160</v>
      </c>
      <c r="B176" s="109" t="s">
        <v>608</v>
      </c>
      <c r="C176" s="110">
        <v>6</v>
      </c>
      <c r="D176" s="110">
        <v>360</v>
      </c>
      <c r="E176" s="109" t="s">
        <v>820</v>
      </c>
      <c r="F176" s="110"/>
      <c r="G176" s="110"/>
      <c r="H176" s="110"/>
      <c r="I176" s="110"/>
      <c r="J176" s="109" t="s">
        <v>821</v>
      </c>
    </row>
    <row r="177" spans="1:10">
      <c r="A177" s="109" t="s">
        <v>160</v>
      </c>
      <c r="B177" s="109" t="s">
        <v>608</v>
      </c>
      <c r="C177" s="110">
        <v>7</v>
      </c>
      <c r="D177" s="110">
        <v>360</v>
      </c>
      <c r="E177" s="109" t="s">
        <v>820</v>
      </c>
      <c r="F177" s="110"/>
      <c r="G177" s="110"/>
      <c r="H177" s="110"/>
      <c r="I177" s="110"/>
      <c r="J177" s="109" t="s">
        <v>821</v>
      </c>
    </row>
    <row r="178" spans="1:10">
      <c r="A178" s="109" t="s">
        <v>160</v>
      </c>
      <c r="B178" s="109" t="s">
        <v>608</v>
      </c>
      <c r="C178" s="110">
        <v>8</v>
      </c>
      <c r="D178" s="110">
        <v>360</v>
      </c>
      <c r="E178" s="109" t="s">
        <v>822</v>
      </c>
      <c r="F178" s="110">
        <v>40</v>
      </c>
      <c r="G178" s="109" t="s">
        <v>823</v>
      </c>
      <c r="H178" s="109" t="s">
        <v>834</v>
      </c>
      <c r="I178" s="109" t="s">
        <v>299</v>
      </c>
      <c r="J178" s="109" t="s">
        <v>821</v>
      </c>
    </row>
    <row r="179" spans="1:10">
      <c r="A179" s="109" t="s">
        <v>160</v>
      </c>
      <c r="B179" s="109" t="s">
        <v>608</v>
      </c>
      <c r="C179" s="110">
        <v>9</v>
      </c>
      <c r="D179" s="110">
        <v>360</v>
      </c>
      <c r="E179" s="109" t="s">
        <v>820</v>
      </c>
      <c r="F179" s="110"/>
      <c r="G179" s="110"/>
      <c r="H179" s="110"/>
      <c r="I179" s="110"/>
      <c r="J179" s="109" t="s">
        <v>821</v>
      </c>
    </row>
    <row r="180" spans="1:10">
      <c r="A180" s="109" t="s">
        <v>160</v>
      </c>
      <c r="B180" s="109" t="s">
        <v>608</v>
      </c>
      <c r="C180" s="110">
        <v>10</v>
      </c>
      <c r="D180" s="110">
        <v>378.14</v>
      </c>
      <c r="E180" s="109" t="s">
        <v>822</v>
      </c>
      <c r="F180" s="110"/>
      <c r="G180" s="109"/>
      <c r="H180" s="109" t="s">
        <v>86</v>
      </c>
      <c r="I180" s="109" t="s">
        <v>313</v>
      </c>
      <c r="J180" s="109" t="s">
        <v>821</v>
      </c>
    </row>
    <row r="181" spans="1:10">
      <c r="A181" s="109" t="s">
        <v>160</v>
      </c>
      <c r="B181" s="109" t="s">
        <v>608</v>
      </c>
      <c r="C181" s="110">
        <v>11</v>
      </c>
      <c r="D181" s="110">
        <v>371.53</v>
      </c>
      <c r="E181" s="109" t="s">
        <v>822</v>
      </c>
      <c r="F181" s="110"/>
      <c r="G181" s="109"/>
      <c r="H181" s="109" t="s">
        <v>86</v>
      </c>
      <c r="I181" s="109" t="s">
        <v>313</v>
      </c>
      <c r="J181" s="109" t="s">
        <v>821</v>
      </c>
    </row>
    <row r="182" spans="1:10">
      <c r="A182" s="109" t="s">
        <v>160</v>
      </c>
      <c r="B182" s="109" t="s">
        <v>608</v>
      </c>
      <c r="C182" s="110">
        <v>12</v>
      </c>
      <c r="D182" s="110">
        <v>374.47</v>
      </c>
      <c r="E182" s="109" t="s">
        <v>820</v>
      </c>
      <c r="F182" s="110"/>
      <c r="G182" s="110"/>
      <c r="H182" s="110"/>
      <c r="I182" s="110"/>
      <c r="J182" s="109" t="s">
        <v>821</v>
      </c>
    </row>
    <row r="183" spans="1:10">
      <c r="A183" s="109" t="s">
        <v>160</v>
      </c>
      <c r="B183" s="109" t="s">
        <v>608</v>
      </c>
      <c r="C183" s="110">
        <v>13</v>
      </c>
      <c r="D183" s="110">
        <v>386.59</v>
      </c>
      <c r="E183" s="109" t="s">
        <v>820</v>
      </c>
      <c r="F183" s="110"/>
      <c r="G183" s="110"/>
      <c r="H183" s="110"/>
      <c r="I183" s="110"/>
      <c r="J183" s="109" t="s">
        <v>821</v>
      </c>
    </row>
    <row r="184" spans="1:10">
      <c r="A184" s="109" t="s">
        <v>160</v>
      </c>
      <c r="B184" s="109" t="s">
        <v>608</v>
      </c>
      <c r="C184" s="110">
        <v>14</v>
      </c>
      <c r="D184" s="110">
        <v>360</v>
      </c>
      <c r="E184" s="109" t="s">
        <v>820</v>
      </c>
      <c r="F184" s="110"/>
      <c r="G184" s="110"/>
      <c r="H184" s="110"/>
      <c r="I184" s="110"/>
      <c r="J184" s="109" t="s">
        <v>821</v>
      </c>
    </row>
    <row r="185" spans="1:10">
      <c r="A185" s="109" t="s">
        <v>160</v>
      </c>
      <c r="B185" s="109" t="s">
        <v>608</v>
      </c>
      <c r="C185" s="110">
        <v>15</v>
      </c>
      <c r="D185" s="110">
        <v>360</v>
      </c>
      <c r="E185" s="109" t="s">
        <v>820</v>
      </c>
      <c r="F185" s="110"/>
      <c r="G185" s="110"/>
      <c r="H185" s="110"/>
      <c r="I185" s="110"/>
      <c r="J185" s="109" t="s">
        <v>821</v>
      </c>
    </row>
    <row r="186" spans="1:10">
      <c r="A186" s="109" t="s">
        <v>160</v>
      </c>
      <c r="B186" s="109" t="s">
        <v>608</v>
      </c>
      <c r="C186" s="110">
        <v>16</v>
      </c>
      <c r="D186" s="110">
        <v>360</v>
      </c>
      <c r="E186" s="109" t="s">
        <v>820</v>
      </c>
      <c r="F186" s="110"/>
      <c r="G186" s="110"/>
      <c r="H186" s="110"/>
      <c r="I186" s="110"/>
      <c r="J186" s="109" t="s">
        <v>821</v>
      </c>
    </row>
    <row r="187" spans="1:10">
      <c r="A187" s="109" t="s">
        <v>160</v>
      </c>
      <c r="B187" s="109" t="s">
        <v>608</v>
      </c>
      <c r="C187" s="110">
        <v>17</v>
      </c>
      <c r="D187" s="110">
        <v>360</v>
      </c>
      <c r="E187" s="109" t="s">
        <v>822</v>
      </c>
      <c r="F187" s="110">
        <v>40</v>
      </c>
      <c r="G187" s="109" t="s">
        <v>823</v>
      </c>
      <c r="H187" s="109" t="s">
        <v>835</v>
      </c>
      <c r="I187" s="109" t="s">
        <v>282</v>
      </c>
      <c r="J187" s="109" t="s">
        <v>821</v>
      </c>
    </row>
    <row r="188" spans="1:10">
      <c r="A188" s="109" t="s">
        <v>160</v>
      </c>
      <c r="B188" s="109" t="s">
        <v>608</v>
      </c>
      <c r="C188" s="110">
        <v>18</v>
      </c>
      <c r="D188" s="110">
        <v>360</v>
      </c>
      <c r="E188" s="109" t="s">
        <v>820</v>
      </c>
      <c r="F188" s="110"/>
      <c r="G188" s="110"/>
      <c r="H188" s="110"/>
      <c r="I188" s="110"/>
      <c r="J188" s="109" t="s">
        <v>821</v>
      </c>
    </row>
    <row r="189" spans="1:10">
      <c r="A189" s="109" t="s">
        <v>160</v>
      </c>
      <c r="B189" s="109" t="s">
        <v>608</v>
      </c>
      <c r="C189" s="110">
        <v>19</v>
      </c>
      <c r="D189" s="110">
        <v>360</v>
      </c>
      <c r="E189" s="109" t="s">
        <v>820</v>
      </c>
      <c r="F189" s="110"/>
      <c r="G189" s="110"/>
      <c r="H189" s="110"/>
      <c r="I189" s="110"/>
      <c r="J189" s="109" t="s">
        <v>821</v>
      </c>
    </row>
    <row r="190" spans="1:10">
      <c r="A190" s="109" t="s">
        <v>160</v>
      </c>
      <c r="B190" s="109" t="s">
        <v>608</v>
      </c>
      <c r="C190" s="110">
        <v>20</v>
      </c>
      <c r="D190" s="110">
        <v>360</v>
      </c>
      <c r="E190" s="109" t="s">
        <v>820</v>
      </c>
      <c r="F190" s="110"/>
      <c r="G190" s="110"/>
      <c r="H190" s="110"/>
      <c r="I190" s="110"/>
      <c r="J190" s="109" t="s">
        <v>821</v>
      </c>
    </row>
    <row r="191" spans="1:10">
      <c r="A191" s="109" t="s">
        <v>160</v>
      </c>
      <c r="B191" s="109" t="s">
        <v>608</v>
      </c>
      <c r="C191" s="110">
        <v>21</v>
      </c>
      <c r="D191" s="110">
        <v>360</v>
      </c>
      <c r="E191" s="109" t="s">
        <v>820</v>
      </c>
      <c r="F191" s="110"/>
      <c r="G191" s="110"/>
      <c r="H191" s="110"/>
      <c r="I191" s="110"/>
      <c r="J191" s="109" t="s">
        <v>821</v>
      </c>
    </row>
    <row r="192" spans="1:10">
      <c r="A192" s="109" t="s">
        <v>160</v>
      </c>
      <c r="B192" s="109" t="s">
        <v>608</v>
      </c>
      <c r="C192" s="110">
        <v>22</v>
      </c>
      <c r="D192" s="110">
        <v>360</v>
      </c>
      <c r="E192" s="109" t="s">
        <v>820</v>
      </c>
      <c r="F192" s="110"/>
      <c r="G192" s="110"/>
      <c r="H192" s="110"/>
      <c r="I192" s="110"/>
      <c r="J192" s="109" t="s">
        <v>821</v>
      </c>
    </row>
    <row r="193" spans="1:10">
      <c r="A193" s="109" t="s">
        <v>160</v>
      </c>
      <c r="B193" s="109" t="s">
        <v>608</v>
      </c>
      <c r="C193" s="110">
        <v>23</v>
      </c>
      <c r="D193" s="110">
        <v>443.75</v>
      </c>
      <c r="E193" s="109" t="s">
        <v>820</v>
      </c>
      <c r="F193" s="110"/>
      <c r="G193" s="110"/>
      <c r="H193" s="110"/>
      <c r="I193" s="110"/>
      <c r="J193" s="109" t="s">
        <v>821</v>
      </c>
    </row>
    <row r="194" spans="1:10">
      <c r="A194" s="109" t="s">
        <v>160</v>
      </c>
      <c r="B194" s="109" t="s">
        <v>608</v>
      </c>
      <c r="C194" s="110">
        <v>24</v>
      </c>
      <c r="D194" s="110">
        <v>380.77</v>
      </c>
      <c r="E194" s="109" t="s">
        <v>820</v>
      </c>
      <c r="F194" s="110"/>
      <c r="G194" s="110"/>
      <c r="H194" s="110"/>
      <c r="I194" s="110"/>
      <c r="J194" s="109" t="s">
        <v>821</v>
      </c>
    </row>
    <row r="195" spans="1:10">
      <c r="A195" s="109" t="s">
        <v>160</v>
      </c>
      <c r="B195" s="109" t="s">
        <v>608</v>
      </c>
      <c r="C195" s="110">
        <v>25</v>
      </c>
      <c r="D195" s="110">
        <v>457.88</v>
      </c>
      <c r="E195" s="109" t="s">
        <v>820</v>
      </c>
      <c r="F195" s="110"/>
      <c r="G195" s="110"/>
      <c r="H195" s="110"/>
      <c r="I195" s="110"/>
      <c r="J195" s="109" t="s">
        <v>821</v>
      </c>
    </row>
    <row r="196" spans="1:10">
      <c r="A196" s="109" t="s">
        <v>160</v>
      </c>
      <c r="B196" s="109" t="s">
        <v>603</v>
      </c>
      <c r="C196" s="110">
        <v>1</v>
      </c>
      <c r="D196" s="110">
        <v>360</v>
      </c>
      <c r="E196" s="109" t="s">
        <v>820</v>
      </c>
      <c r="F196" s="110"/>
      <c r="G196" s="110"/>
      <c r="H196" s="110"/>
      <c r="I196" s="110"/>
      <c r="J196" s="109" t="s">
        <v>821</v>
      </c>
    </row>
    <row r="197" spans="1:10">
      <c r="A197" s="109" t="s">
        <v>160</v>
      </c>
      <c r="B197" s="109" t="s">
        <v>603</v>
      </c>
      <c r="C197" s="110">
        <v>2</v>
      </c>
      <c r="D197" s="110">
        <v>360</v>
      </c>
      <c r="E197" s="109" t="s">
        <v>820</v>
      </c>
      <c r="F197" s="110"/>
      <c r="G197" s="110"/>
      <c r="H197" s="110"/>
      <c r="I197" s="110"/>
      <c r="J197" s="109" t="s">
        <v>821</v>
      </c>
    </row>
    <row r="198" spans="1:10">
      <c r="A198" s="109" t="s">
        <v>160</v>
      </c>
      <c r="B198" s="109" t="s">
        <v>603</v>
      </c>
      <c r="C198" s="110">
        <v>3</v>
      </c>
      <c r="D198" s="110">
        <v>360</v>
      </c>
      <c r="E198" s="109" t="s">
        <v>820</v>
      </c>
      <c r="F198" s="110"/>
      <c r="G198" s="110"/>
      <c r="H198" s="110"/>
      <c r="I198" s="110"/>
      <c r="J198" s="109" t="s">
        <v>821</v>
      </c>
    </row>
    <row r="199" spans="1:10">
      <c r="A199" s="109" t="s">
        <v>160</v>
      </c>
      <c r="B199" s="109" t="s">
        <v>603</v>
      </c>
      <c r="C199" s="110">
        <v>4</v>
      </c>
      <c r="D199" s="110">
        <v>360</v>
      </c>
      <c r="E199" s="109" t="s">
        <v>820</v>
      </c>
      <c r="F199" s="110"/>
      <c r="G199" s="110"/>
      <c r="H199" s="110"/>
      <c r="I199" s="110"/>
      <c r="J199" s="109" t="s">
        <v>821</v>
      </c>
    </row>
    <row r="200" spans="1:10">
      <c r="A200" s="109" t="s">
        <v>160</v>
      </c>
      <c r="B200" s="109" t="s">
        <v>603</v>
      </c>
      <c r="C200" s="110">
        <v>5</v>
      </c>
      <c r="D200" s="110">
        <v>360</v>
      </c>
      <c r="E200" s="109" t="s">
        <v>820</v>
      </c>
      <c r="F200" s="110"/>
      <c r="G200" s="110"/>
      <c r="H200" s="110"/>
      <c r="I200" s="110"/>
      <c r="J200" s="109" t="s">
        <v>821</v>
      </c>
    </row>
    <row r="201" spans="1:10">
      <c r="A201" s="109" t="s">
        <v>160</v>
      </c>
      <c r="B201" s="109" t="s">
        <v>603</v>
      </c>
      <c r="C201" s="110">
        <v>6</v>
      </c>
      <c r="D201" s="110">
        <v>360</v>
      </c>
      <c r="E201" s="109" t="s">
        <v>820</v>
      </c>
      <c r="F201" s="110"/>
      <c r="G201" s="110"/>
      <c r="H201" s="110"/>
      <c r="I201" s="110"/>
      <c r="J201" s="109" t="s">
        <v>821</v>
      </c>
    </row>
    <row r="202" spans="1:10">
      <c r="A202" s="109" t="s">
        <v>160</v>
      </c>
      <c r="B202" s="109" t="s">
        <v>603</v>
      </c>
      <c r="C202" s="110">
        <v>7</v>
      </c>
      <c r="D202" s="110">
        <v>360</v>
      </c>
      <c r="E202" s="109" t="s">
        <v>820</v>
      </c>
      <c r="F202" s="110"/>
      <c r="G202" s="110"/>
      <c r="H202" s="110"/>
      <c r="I202" s="110"/>
      <c r="J202" s="109" t="s">
        <v>821</v>
      </c>
    </row>
    <row r="203" spans="1:10">
      <c r="A203" s="109" t="s">
        <v>160</v>
      </c>
      <c r="B203" s="109" t="s">
        <v>603</v>
      </c>
      <c r="C203" s="110">
        <v>8</v>
      </c>
      <c r="D203" s="110">
        <v>360</v>
      </c>
      <c r="E203" s="109" t="s">
        <v>820</v>
      </c>
      <c r="F203" s="110"/>
      <c r="G203" s="110"/>
      <c r="H203" s="110"/>
      <c r="I203" s="110"/>
      <c r="J203" s="109" t="s">
        <v>821</v>
      </c>
    </row>
    <row r="204" spans="1:10">
      <c r="A204" s="109" t="s">
        <v>160</v>
      </c>
      <c r="B204" s="109" t="s">
        <v>603</v>
      </c>
      <c r="C204" s="110">
        <v>9</v>
      </c>
      <c r="D204" s="110">
        <v>360</v>
      </c>
      <c r="E204" s="109" t="s">
        <v>820</v>
      </c>
      <c r="F204" s="110"/>
      <c r="G204" s="110"/>
      <c r="H204" s="110"/>
      <c r="I204" s="110"/>
      <c r="J204" s="109" t="s">
        <v>821</v>
      </c>
    </row>
    <row r="205" spans="1:10">
      <c r="A205" s="109" t="s">
        <v>160</v>
      </c>
      <c r="B205" s="109" t="s">
        <v>603</v>
      </c>
      <c r="C205" s="110">
        <v>10</v>
      </c>
      <c r="D205" s="110">
        <v>360</v>
      </c>
      <c r="E205" s="109" t="s">
        <v>820</v>
      </c>
      <c r="F205" s="110"/>
      <c r="G205" s="110"/>
      <c r="H205" s="110"/>
      <c r="I205" s="110"/>
      <c r="J205" s="109" t="s">
        <v>821</v>
      </c>
    </row>
    <row r="206" spans="1:10">
      <c r="A206" s="109" t="s">
        <v>160</v>
      </c>
      <c r="B206" s="109" t="s">
        <v>603</v>
      </c>
      <c r="C206" s="110">
        <v>11</v>
      </c>
      <c r="D206" s="110">
        <v>376.8</v>
      </c>
      <c r="E206" s="109" t="s">
        <v>822</v>
      </c>
      <c r="F206" s="110">
        <v>40</v>
      </c>
      <c r="G206" s="109" t="s">
        <v>823</v>
      </c>
      <c r="H206" s="109" t="s">
        <v>836</v>
      </c>
      <c r="I206" s="109" t="s">
        <v>309</v>
      </c>
      <c r="J206" s="109" t="s">
        <v>821</v>
      </c>
    </row>
    <row r="207" spans="1:10">
      <c r="A207" s="109" t="s">
        <v>160</v>
      </c>
      <c r="B207" s="109" t="s">
        <v>603</v>
      </c>
      <c r="C207" s="110">
        <v>12</v>
      </c>
      <c r="D207" s="110">
        <v>375.43</v>
      </c>
      <c r="E207" s="109" t="s">
        <v>822</v>
      </c>
      <c r="F207" s="110"/>
      <c r="G207" s="110"/>
      <c r="H207" s="110" t="s">
        <v>316</v>
      </c>
      <c r="I207" s="110" t="s">
        <v>317</v>
      </c>
      <c r="J207" s="109" t="s">
        <v>821</v>
      </c>
    </row>
    <row r="208" spans="1:10">
      <c r="A208" s="109" t="s">
        <v>160</v>
      </c>
      <c r="B208" s="109" t="s">
        <v>603</v>
      </c>
      <c r="C208" s="110">
        <v>13</v>
      </c>
      <c r="D208" s="110">
        <v>361.26</v>
      </c>
      <c r="E208" s="109" t="s">
        <v>822</v>
      </c>
      <c r="F208" s="110">
        <v>40</v>
      </c>
      <c r="G208" s="109" t="s">
        <v>823</v>
      </c>
      <c r="H208" s="109" t="s">
        <v>837</v>
      </c>
      <c r="I208" s="109" t="s">
        <v>203</v>
      </c>
      <c r="J208" s="109" t="s">
        <v>821</v>
      </c>
    </row>
    <row r="209" spans="1:10">
      <c r="A209" s="109" t="s">
        <v>160</v>
      </c>
      <c r="B209" s="109" t="s">
        <v>603</v>
      </c>
      <c r="C209" s="110">
        <v>14</v>
      </c>
      <c r="D209" s="110">
        <v>377.52</v>
      </c>
      <c r="E209" s="109" t="s">
        <v>820</v>
      </c>
      <c r="F209" s="110"/>
      <c r="G209" s="110"/>
      <c r="H209" s="110"/>
      <c r="I209" s="110"/>
      <c r="J209" s="109" t="s">
        <v>821</v>
      </c>
    </row>
    <row r="210" spans="1:10">
      <c r="A210" s="109" t="s">
        <v>160</v>
      </c>
      <c r="B210" s="109" t="s">
        <v>603</v>
      </c>
      <c r="C210" s="110">
        <v>15</v>
      </c>
      <c r="D210" s="110">
        <v>360</v>
      </c>
      <c r="E210" s="109" t="s">
        <v>820</v>
      </c>
      <c r="F210" s="110"/>
      <c r="G210" s="110"/>
      <c r="H210" s="110"/>
      <c r="I210" s="110"/>
      <c r="J210" s="109" t="s">
        <v>821</v>
      </c>
    </row>
    <row r="211" spans="1:10">
      <c r="A211" s="109" t="s">
        <v>160</v>
      </c>
      <c r="B211" s="109" t="s">
        <v>603</v>
      </c>
      <c r="C211" s="110">
        <v>16</v>
      </c>
      <c r="D211" s="110">
        <v>360</v>
      </c>
      <c r="E211" s="109" t="s">
        <v>820</v>
      </c>
      <c r="F211" s="110"/>
      <c r="G211" s="110"/>
      <c r="H211" s="110"/>
      <c r="I211" s="110"/>
      <c r="J211" s="109" t="s">
        <v>821</v>
      </c>
    </row>
    <row r="212" spans="1:10">
      <c r="A212" s="109" t="s">
        <v>160</v>
      </c>
      <c r="B212" s="109" t="s">
        <v>603</v>
      </c>
      <c r="C212" s="110">
        <v>17</v>
      </c>
      <c r="D212" s="110">
        <v>360</v>
      </c>
      <c r="E212" s="109" t="s">
        <v>820</v>
      </c>
      <c r="F212" s="110"/>
      <c r="G212" s="110"/>
      <c r="H212" s="110"/>
      <c r="I212" s="110"/>
      <c r="J212" s="109" t="s">
        <v>821</v>
      </c>
    </row>
    <row r="213" spans="1:10">
      <c r="A213" s="109" t="s">
        <v>160</v>
      </c>
      <c r="B213" s="109" t="s">
        <v>603</v>
      </c>
      <c r="C213" s="110">
        <v>18</v>
      </c>
      <c r="D213" s="110">
        <v>360</v>
      </c>
      <c r="E213" s="109" t="s">
        <v>820</v>
      </c>
      <c r="F213" s="110"/>
      <c r="G213" s="110"/>
      <c r="H213" s="110"/>
      <c r="I213" s="110"/>
      <c r="J213" s="109" t="s">
        <v>821</v>
      </c>
    </row>
    <row r="214" spans="1:10">
      <c r="A214" s="109" t="s">
        <v>160</v>
      </c>
      <c r="B214" s="109" t="s">
        <v>603</v>
      </c>
      <c r="C214" s="110">
        <v>19</v>
      </c>
      <c r="D214" s="110">
        <v>360</v>
      </c>
      <c r="E214" s="109" t="s">
        <v>820</v>
      </c>
      <c r="F214" s="110"/>
      <c r="G214" s="110"/>
      <c r="H214" s="110"/>
      <c r="I214" s="110"/>
      <c r="J214" s="109" t="s">
        <v>821</v>
      </c>
    </row>
    <row r="215" spans="1:10">
      <c r="A215" s="109" t="s">
        <v>160</v>
      </c>
      <c r="B215" s="109" t="s">
        <v>603</v>
      </c>
      <c r="C215" s="110">
        <v>20</v>
      </c>
      <c r="D215" s="110">
        <v>360</v>
      </c>
      <c r="E215" s="109" t="s">
        <v>820</v>
      </c>
      <c r="F215" s="110"/>
      <c r="G215" s="110"/>
      <c r="H215" s="110"/>
      <c r="I215" s="110"/>
      <c r="J215" s="109" t="s">
        <v>821</v>
      </c>
    </row>
    <row r="216" spans="1:10">
      <c r="A216" s="109" t="s">
        <v>160</v>
      </c>
      <c r="B216" s="109" t="s">
        <v>603</v>
      </c>
      <c r="C216" s="110">
        <v>21</v>
      </c>
      <c r="D216" s="110">
        <v>360</v>
      </c>
      <c r="E216" s="109" t="s">
        <v>820</v>
      </c>
      <c r="F216" s="110"/>
      <c r="G216" s="110"/>
      <c r="H216" s="110"/>
      <c r="I216" s="110"/>
      <c r="J216" s="109" t="s">
        <v>821</v>
      </c>
    </row>
    <row r="217" spans="1:10">
      <c r="A217" s="109" t="s">
        <v>160</v>
      </c>
      <c r="B217" s="109" t="s">
        <v>603</v>
      </c>
      <c r="C217" s="110">
        <v>22</v>
      </c>
      <c r="D217" s="110">
        <v>360</v>
      </c>
      <c r="E217" s="109" t="s">
        <v>820</v>
      </c>
      <c r="F217" s="110"/>
      <c r="G217" s="110"/>
      <c r="H217" s="110"/>
      <c r="I217" s="110"/>
      <c r="J217" s="109" t="s">
        <v>821</v>
      </c>
    </row>
    <row r="218" spans="1:10">
      <c r="A218" s="109" t="s">
        <v>160</v>
      </c>
      <c r="B218" s="109" t="s">
        <v>603</v>
      </c>
      <c r="C218" s="110">
        <v>23</v>
      </c>
      <c r="D218" s="110">
        <v>360</v>
      </c>
      <c r="E218" s="109" t="s">
        <v>820</v>
      </c>
      <c r="F218" s="110"/>
      <c r="G218" s="110"/>
      <c r="H218" s="110"/>
      <c r="I218" s="110"/>
      <c r="J218" s="109" t="s">
        <v>821</v>
      </c>
    </row>
    <row r="219" spans="1:10">
      <c r="A219" s="109" t="s">
        <v>160</v>
      </c>
      <c r="B219" s="109" t="s">
        <v>603</v>
      </c>
      <c r="C219" s="110">
        <v>24</v>
      </c>
      <c r="D219" s="110">
        <v>360</v>
      </c>
      <c r="E219" s="109" t="s">
        <v>820</v>
      </c>
      <c r="F219" s="110"/>
      <c r="G219" s="110"/>
      <c r="H219" s="110"/>
      <c r="I219" s="110"/>
      <c r="J219" s="109" t="s">
        <v>821</v>
      </c>
    </row>
    <row r="220" spans="1:10">
      <c r="A220" s="109" t="s">
        <v>160</v>
      </c>
      <c r="B220" s="109" t="s">
        <v>603</v>
      </c>
      <c r="C220" s="110">
        <v>25</v>
      </c>
      <c r="D220" s="110">
        <v>419.89</v>
      </c>
      <c r="E220" s="109" t="s">
        <v>822</v>
      </c>
      <c r="F220" s="110"/>
      <c r="G220" s="110"/>
      <c r="H220" s="110"/>
      <c r="I220" s="110"/>
      <c r="J220" s="109" t="s">
        <v>821</v>
      </c>
    </row>
    <row r="221" spans="1:10">
      <c r="A221" s="109" t="s">
        <v>160</v>
      </c>
      <c r="B221" s="109" t="s">
        <v>603</v>
      </c>
      <c r="C221" s="110">
        <v>26</v>
      </c>
      <c r="D221" s="110">
        <v>385.45</v>
      </c>
      <c r="E221" s="109" t="s">
        <v>822</v>
      </c>
      <c r="F221" s="110">
        <v>50</v>
      </c>
      <c r="G221" s="109" t="s">
        <v>838</v>
      </c>
      <c r="H221" s="109" t="s">
        <v>839</v>
      </c>
      <c r="I221" s="109" t="s">
        <v>840</v>
      </c>
      <c r="J221" s="109" t="s">
        <v>821</v>
      </c>
    </row>
    <row r="222" spans="1:10">
      <c r="A222" s="109" t="s">
        <v>160</v>
      </c>
      <c r="B222" s="109" t="s">
        <v>603</v>
      </c>
      <c r="C222" s="110">
        <v>27</v>
      </c>
      <c r="D222" s="110">
        <v>413.88</v>
      </c>
      <c r="E222" s="109" t="s">
        <v>822</v>
      </c>
      <c r="F222" s="110">
        <v>40</v>
      </c>
      <c r="G222" s="109" t="s">
        <v>823</v>
      </c>
      <c r="H222" s="109" t="s">
        <v>841</v>
      </c>
      <c r="I222" s="109" t="s">
        <v>308</v>
      </c>
      <c r="J222" s="109" t="s">
        <v>821</v>
      </c>
    </row>
    <row r="223" spans="1:10">
      <c r="A223" s="109" t="s">
        <v>160</v>
      </c>
      <c r="B223" s="109" t="s">
        <v>599</v>
      </c>
      <c r="C223" s="110">
        <v>1</v>
      </c>
      <c r="D223" s="110">
        <v>360.8</v>
      </c>
      <c r="E223" s="109" t="s">
        <v>820</v>
      </c>
      <c r="F223" s="110"/>
      <c r="G223" s="110"/>
      <c r="H223" s="110"/>
      <c r="I223" s="110"/>
      <c r="J223" s="109" t="s">
        <v>821</v>
      </c>
    </row>
    <row r="224" spans="1:10">
      <c r="A224" s="109" t="s">
        <v>160</v>
      </c>
      <c r="B224" s="109" t="s">
        <v>599</v>
      </c>
      <c r="C224" s="110">
        <v>2</v>
      </c>
      <c r="D224" s="110">
        <v>360</v>
      </c>
      <c r="E224" s="109" t="s">
        <v>820</v>
      </c>
      <c r="F224" s="110"/>
      <c r="G224" s="110"/>
      <c r="H224" s="110"/>
      <c r="I224" s="110"/>
      <c r="J224" s="109" t="s">
        <v>821</v>
      </c>
    </row>
    <row r="225" spans="1:10">
      <c r="A225" s="109" t="s">
        <v>160</v>
      </c>
      <c r="B225" s="109" t="s">
        <v>599</v>
      </c>
      <c r="C225" s="110">
        <v>3</v>
      </c>
      <c r="D225" s="110">
        <v>360</v>
      </c>
      <c r="E225" s="109" t="s">
        <v>820</v>
      </c>
      <c r="F225" s="110"/>
      <c r="G225" s="110"/>
      <c r="H225" s="110"/>
      <c r="I225" s="110"/>
      <c r="J225" s="109" t="s">
        <v>821</v>
      </c>
    </row>
    <row r="226" spans="1:10">
      <c r="A226" s="109" t="s">
        <v>160</v>
      </c>
      <c r="B226" s="109" t="s">
        <v>599</v>
      </c>
      <c r="C226" s="110">
        <v>4</v>
      </c>
      <c r="D226" s="110">
        <v>360</v>
      </c>
      <c r="E226" s="109" t="s">
        <v>820</v>
      </c>
      <c r="F226" s="110"/>
      <c r="G226" s="110"/>
      <c r="H226" s="110"/>
      <c r="I226" s="110"/>
      <c r="J226" s="109" t="s">
        <v>821</v>
      </c>
    </row>
    <row r="227" spans="1:10">
      <c r="A227" s="109" t="s">
        <v>160</v>
      </c>
      <c r="B227" s="109" t="s">
        <v>599</v>
      </c>
      <c r="C227" s="110">
        <v>5</v>
      </c>
      <c r="D227" s="110">
        <v>360</v>
      </c>
      <c r="E227" s="109" t="s">
        <v>820</v>
      </c>
      <c r="F227" s="110"/>
      <c r="G227" s="110"/>
      <c r="H227" s="110"/>
      <c r="I227" s="110"/>
      <c r="J227" s="109" t="s">
        <v>821</v>
      </c>
    </row>
    <row r="228" spans="1:10">
      <c r="A228" s="109" t="s">
        <v>160</v>
      </c>
      <c r="B228" s="109" t="s">
        <v>599</v>
      </c>
      <c r="C228" s="110">
        <v>6</v>
      </c>
      <c r="D228" s="110">
        <v>360</v>
      </c>
      <c r="E228" s="109" t="s">
        <v>820</v>
      </c>
      <c r="F228" s="110"/>
      <c r="G228" s="110"/>
      <c r="H228" s="110"/>
      <c r="I228" s="110"/>
      <c r="J228" s="109" t="s">
        <v>821</v>
      </c>
    </row>
    <row r="229" spans="1:10">
      <c r="A229" s="109" t="s">
        <v>160</v>
      </c>
      <c r="B229" s="109" t="s">
        <v>599</v>
      </c>
      <c r="C229" s="110">
        <v>7</v>
      </c>
      <c r="D229" s="110">
        <v>360</v>
      </c>
      <c r="E229" s="109" t="s">
        <v>820</v>
      </c>
      <c r="F229" s="110"/>
      <c r="G229" s="110"/>
      <c r="H229" s="110"/>
      <c r="I229" s="110"/>
      <c r="J229" s="109" t="s">
        <v>821</v>
      </c>
    </row>
    <row r="230" spans="1:10">
      <c r="A230" s="109" t="s">
        <v>160</v>
      </c>
      <c r="B230" s="109" t="s">
        <v>599</v>
      </c>
      <c r="C230" s="110">
        <v>8</v>
      </c>
      <c r="D230" s="110">
        <v>360</v>
      </c>
      <c r="E230" s="109" t="s">
        <v>820</v>
      </c>
      <c r="F230" s="110"/>
      <c r="G230" s="110"/>
      <c r="H230" s="110"/>
      <c r="I230" s="110"/>
      <c r="J230" s="109" t="s">
        <v>821</v>
      </c>
    </row>
    <row r="231" spans="1:10">
      <c r="A231" s="109" t="s">
        <v>160</v>
      </c>
      <c r="B231" s="109" t="s">
        <v>599</v>
      </c>
      <c r="C231" s="110">
        <v>9</v>
      </c>
      <c r="D231" s="110">
        <v>360</v>
      </c>
      <c r="E231" s="109" t="s">
        <v>820</v>
      </c>
      <c r="F231" s="110"/>
      <c r="G231" s="110"/>
      <c r="H231" s="110"/>
      <c r="I231" s="110"/>
      <c r="J231" s="109" t="s">
        <v>821</v>
      </c>
    </row>
    <row r="232" spans="1:10">
      <c r="A232" s="109" t="s">
        <v>160</v>
      </c>
      <c r="B232" s="109" t="s">
        <v>599</v>
      </c>
      <c r="C232" s="110">
        <v>10</v>
      </c>
      <c r="D232" s="110">
        <v>360</v>
      </c>
      <c r="E232" s="109" t="s">
        <v>820</v>
      </c>
      <c r="F232" s="110"/>
      <c r="G232" s="110"/>
      <c r="H232" s="110"/>
      <c r="I232" s="110"/>
      <c r="J232" s="109" t="s">
        <v>821</v>
      </c>
    </row>
    <row r="233" spans="1:10">
      <c r="A233" s="109" t="s">
        <v>160</v>
      </c>
      <c r="B233" s="109" t="s">
        <v>599</v>
      </c>
      <c r="C233" s="110">
        <v>11</v>
      </c>
      <c r="D233" s="110">
        <v>360</v>
      </c>
      <c r="E233" s="109" t="s">
        <v>820</v>
      </c>
      <c r="F233" s="110"/>
      <c r="G233" s="110"/>
      <c r="H233" s="110"/>
      <c r="I233" s="110"/>
      <c r="J233" s="109" t="s">
        <v>821</v>
      </c>
    </row>
    <row r="234" spans="1:10">
      <c r="A234" s="109" t="s">
        <v>160</v>
      </c>
      <c r="B234" s="109" t="s">
        <v>599</v>
      </c>
      <c r="C234" s="110">
        <v>12</v>
      </c>
      <c r="D234" s="110">
        <v>360</v>
      </c>
      <c r="E234" s="109" t="s">
        <v>820</v>
      </c>
      <c r="F234" s="110"/>
      <c r="G234" s="110"/>
      <c r="H234" s="110"/>
      <c r="I234" s="110"/>
      <c r="J234" s="109" t="s">
        <v>821</v>
      </c>
    </row>
    <row r="235" spans="1:10">
      <c r="A235" s="109" t="s">
        <v>160</v>
      </c>
      <c r="B235" s="109" t="s">
        <v>599</v>
      </c>
      <c r="C235" s="110">
        <v>13</v>
      </c>
      <c r="D235" s="110">
        <v>408.49</v>
      </c>
      <c r="E235" s="109" t="s">
        <v>822</v>
      </c>
      <c r="F235" s="110">
        <v>40</v>
      </c>
      <c r="G235" s="109" t="s">
        <v>823</v>
      </c>
      <c r="H235" s="109" t="s">
        <v>842</v>
      </c>
      <c r="I235" s="109" t="s">
        <v>250</v>
      </c>
      <c r="J235" s="109" t="s">
        <v>821</v>
      </c>
    </row>
    <row r="236" spans="1:10">
      <c r="A236" s="109" t="s">
        <v>160</v>
      </c>
      <c r="B236" s="109" t="s">
        <v>599</v>
      </c>
      <c r="C236" s="110">
        <v>14</v>
      </c>
      <c r="D236" s="110">
        <v>362.1</v>
      </c>
      <c r="E236" s="109" t="s">
        <v>822</v>
      </c>
      <c r="F236" s="110">
        <v>40</v>
      </c>
      <c r="G236" s="109" t="s">
        <v>823</v>
      </c>
      <c r="H236" s="109" t="s">
        <v>843</v>
      </c>
      <c r="I236" s="109" t="s">
        <v>301</v>
      </c>
      <c r="J236" s="109" t="s">
        <v>821</v>
      </c>
    </row>
    <row r="237" spans="1:10">
      <c r="A237" s="109" t="s">
        <v>160</v>
      </c>
      <c r="B237" s="109" t="s">
        <v>599</v>
      </c>
      <c r="C237" s="110">
        <v>15</v>
      </c>
      <c r="D237" s="110">
        <v>379.4</v>
      </c>
      <c r="E237" s="109" t="s">
        <v>822</v>
      </c>
      <c r="F237" s="110">
        <v>40</v>
      </c>
      <c r="G237" s="109" t="s">
        <v>823</v>
      </c>
      <c r="H237" s="109" t="s">
        <v>844</v>
      </c>
      <c r="I237" s="109" t="s">
        <v>289</v>
      </c>
      <c r="J237" s="109" t="s">
        <v>821</v>
      </c>
    </row>
    <row r="238" spans="1:10">
      <c r="A238" s="109" t="s">
        <v>160</v>
      </c>
      <c r="B238" s="109" t="s">
        <v>599</v>
      </c>
      <c r="C238" s="110">
        <v>16</v>
      </c>
      <c r="D238" s="110">
        <v>360</v>
      </c>
      <c r="E238" s="109" t="s">
        <v>820</v>
      </c>
      <c r="F238" s="110"/>
      <c r="G238" s="110"/>
      <c r="H238" s="110"/>
      <c r="I238" s="110"/>
      <c r="J238" s="109" t="s">
        <v>821</v>
      </c>
    </row>
    <row r="239" spans="1:10">
      <c r="A239" s="109" t="s">
        <v>160</v>
      </c>
      <c r="B239" s="109" t="s">
        <v>599</v>
      </c>
      <c r="C239" s="110">
        <v>17</v>
      </c>
      <c r="D239" s="110">
        <v>360</v>
      </c>
      <c r="E239" s="109" t="s">
        <v>820</v>
      </c>
      <c r="F239" s="110"/>
      <c r="G239" s="110"/>
      <c r="H239" s="110"/>
      <c r="I239" s="110"/>
      <c r="J239" s="109" t="s">
        <v>821</v>
      </c>
    </row>
    <row r="240" spans="1:10">
      <c r="A240" s="109" t="s">
        <v>160</v>
      </c>
      <c r="B240" s="109" t="s">
        <v>599</v>
      </c>
      <c r="C240" s="110">
        <v>18</v>
      </c>
      <c r="D240" s="110">
        <v>360</v>
      </c>
      <c r="E240" s="109" t="s">
        <v>820</v>
      </c>
      <c r="F240" s="110"/>
      <c r="G240" s="110"/>
      <c r="H240" s="110"/>
      <c r="I240" s="110"/>
      <c r="J240" s="109" t="s">
        <v>821</v>
      </c>
    </row>
    <row r="241" spans="1:10">
      <c r="A241" s="109" t="s">
        <v>160</v>
      </c>
      <c r="B241" s="109" t="s">
        <v>599</v>
      </c>
      <c r="C241" s="110">
        <v>19</v>
      </c>
      <c r="D241" s="110">
        <v>360</v>
      </c>
      <c r="E241" s="109" t="s">
        <v>820</v>
      </c>
      <c r="F241" s="110"/>
      <c r="G241" s="110"/>
      <c r="H241" s="110"/>
      <c r="I241" s="110"/>
      <c r="J241" s="109" t="s">
        <v>821</v>
      </c>
    </row>
    <row r="242" spans="1:10">
      <c r="A242" s="109" t="s">
        <v>160</v>
      </c>
      <c r="B242" s="109" t="s">
        <v>599</v>
      </c>
      <c r="C242" s="110">
        <v>20</v>
      </c>
      <c r="D242" s="110">
        <v>360</v>
      </c>
      <c r="E242" s="109" t="s">
        <v>820</v>
      </c>
      <c r="F242" s="110"/>
      <c r="G242" s="110"/>
      <c r="H242" s="110"/>
      <c r="I242" s="110"/>
      <c r="J242" s="109" t="s">
        <v>821</v>
      </c>
    </row>
    <row r="243" spans="1:10">
      <c r="A243" s="109" t="s">
        <v>160</v>
      </c>
      <c r="B243" s="109" t="s">
        <v>599</v>
      </c>
      <c r="C243" s="110">
        <v>21</v>
      </c>
      <c r="D243" s="110">
        <v>360</v>
      </c>
      <c r="E243" s="109" t="s">
        <v>820</v>
      </c>
      <c r="F243" s="110"/>
      <c r="G243" s="110"/>
      <c r="H243" s="110"/>
      <c r="I243" s="110"/>
      <c r="J243" s="109" t="s">
        <v>821</v>
      </c>
    </row>
    <row r="244" spans="1:10">
      <c r="A244" s="109" t="s">
        <v>160</v>
      </c>
      <c r="B244" s="109" t="s">
        <v>599</v>
      </c>
      <c r="C244" s="110">
        <v>22</v>
      </c>
      <c r="D244" s="110">
        <v>360</v>
      </c>
      <c r="E244" s="109" t="s">
        <v>820</v>
      </c>
      <c r="F244" s="110"/>
      <c r="G244" s="110"/>
      <c r="H244" s="110"/>
      <c r="I244" s="110"/>
      <c r="J244" s="109" t="s">
        <v>821</v>
      </c>
    </row>
    <row r="245" spans="1:10">
      <c r="A245" s="109" t="s">
        <v>160</v>
      </c>
      <c r="B245" s="109" t="s">
        <v>599</v>
      </c>
      <c r="C245" s="110">
        <v>23</v>
      </c>
      <c r="D245" s="110">
        <v>360</v>
      </c>
      <c r="E245" s="109" t="s">
        <v>820</v>
      </c>
      <c r="F245" s="110"/>
      <c r="G245" s="110"/>
      <c r="H245" s="110"/>
      <c r="I245" s="110"/>
      <c r="J245" s="109" t="s">
        <v>821</v>
      </c>
    </row>
    <row r="246" spans="1:10">
      <c r="A246" s="109" t="s">
        <v>160</v>
      </c>
      <c r="B246" s="109" t="s">
        <v>599</v>
      </c>
      <c r="C246" s="110">
        <v>24</v>
      </c>
      <c r="D246" s="110">
        <v>360</v>
      </c>
      <c r="E246" s="109" t="s">
        <v>820</v>
      </c>
      <c r="F246" s="110"/>
      <c r="G246" s="110"/>
      <c r="H246" s="110"/>
      <c r="I246" s="110"/>
      <c r="J246" s="109" t="s">
        <v>821</v>
      </c>
    </row>
    <row r="247" spans="1:10">
      <c r="A247" s="109" t="s">
        <v>160</v>
      </c>
      <c r="B247" s="109" t="s">
        <v>599</v>
      </c>
      <c r="C247" s="110">
        <v>25</v>
      </c>
      <c r="D247" s="110">
        <v>360</v>
      </c>
      <c r="E247" s="109" t="s">
        <v>820</v>
      </c>
      <c r="F247" s="110"/>
      <c r="G247" s="110"/>
      <c r="H247" s="110"/>
      <c r="I247" s="110"/>
      <c r="J247" s="109" t="s">
        <v>821</v>
      </c>
    </row>
    <row r="248" spans="1:10">
      <c r="A248" s="109" t="s">
        <v>160</v>
      </c>
      <c r="B248" s="109" t="s">
        <v>599</v>
      </c>
      <c r="C248" s="110">
        <v>26</v>
      </c>
      <c r="D248" s="110">
        <v>360</v>
      </c>
      <c r="E248" s="109" t="s">
        <v>820</v>
      </c>
      <c r="F248" s="110"/>
      <c r="G248" s="110"/>
      <c r="H248" s="110"/>
      <c r="I248" s="110"/>
      <c r="J248" s="109" t="s">
        <v>821</v>
      </c>
    </row>
    <row r="249" spans="1:10">
      <c r="A249" s="109" t="s">
        <v>160</v>
      </c>
      <c r="B249" s="109" t="s">
        <v>599</v>
      </c>
      <c r="C249" s="110">
        <v>27</v>
      </c>
      <c r="D249" s="110">
        <v>360</v>
      </c>
      <c r="E249" s="109" t="s">
        <v>820</v>
      </c>
      <c r="F249" s="110"/>
      <c r="G249" s="110"/>
      <c r="H249" s="110"/>
      <c r="I249" s="110"/>
      <c r="J249" s="109" t="s">
        <v>821</v>
      </c>
    </row>
    <row r="250" spans="1:10">
      <c r="A250" s="109" t="s">
        <v>160</v>
      </c>
      <c r="B250" s="109" t="s">
        <v>599</v>
      </c>
      <c r="C250" s="110">
        <v>28</v>
      </c>
      <c r="D250" s="110">
        <v>398.97</v>
      </c>
      <c r="E250" s="109" t="s">
        <v>822</v>
      </c>
      <c r="F250" s="110">
        <v>40</v>
      </c>
      <c r="G250" s="109" t="s">
        <v>823</v>
      </c>
      <c r="H250" s="109" t="s">
        <v>845</v>
      </c>
      <c r="I250" s="109" t="s">
        <v>181</v>
      </c>
      <c r="J250" s="109" t="s">
        <v>821</v>
      </c>
    </row>
    <row r="251" spans="1:10">
      <c r="A251" s="109" t="s">
        <v>160</v>
      </c>
      <c r="B251" s="109" t="s">
        <v>599</v>
      </c>
      <c r="C251" s="110">
        <v>29</v>
      </c>
      <c r="D251" s="110">
        <v>367.36</v>
      </c>
      <c r="E251" s="109" t="s">
        <v>820</v>
      </c>
      <c r="F251" s="110"/>
      <c r="G251" s="110"/>
      <c r="H251" s="110"/>
      <c r="I251" s="110"/>
      <c r="J251" s="109" t="s">
        <v>821</v>
      </c>
    </row>
    <row r="252" spans="1:10">
      <c r="A252" s="109" t="s">
        <v>160</v>
      </c>
      <c r="B252" s="109" t="s">
        <v>599</v>
      </c>
      <c r="C252" s="110">
        <v>30</v>
      </c>
      <c r="D252" s="110">
        <v>432.98</v>
      </c>
      <c r="E252" s="109" t="s">
        <v>822</v>
      </c>
      <c r="F252" s="110">
        <v>40</v>
      </c>
      <c r="G252" s="109" t="s">
        <v>823</v>
      </c>
      <c r="H252" s="109" t="s">
        <v>846</v>
      </c>
      <c r="I252" s="109" t="s">
        <v>252</v>
      </c>
      <c r="J252" s="109" t="s">
        <v>821</v>
      </c>
    </row>
    <row r="253" spans="1:10">
      <c r="A253" s="109" t="s">
        <v>160</v>
      </c>
      <c r="B253" s="109" t="s">
        <v>610</v>
      </c>
      <c r="C253" s="110">
        <v>1</v>
      </c>
      <c r="D253" s="110">
        <v>452.97</v>
      </c>
      <c r="E253" s="109" t="s">
        <v>820</v>
      </c>
      <c r="F253" s="110"/>
      <c r="G253" s="110"/>
      <c r="H253" s="110"/>
      <c r="I253" s="110"/>
      <c r="J253" s="109" t="s">
        <v>821</v>
      </c>
    </row>
    <row r="254" spans="1:10">
      <c r="A254" s="109" t="s">
        <v>160</v>
      </c>
      <c r="B254" s="109" t="s">
        <v>610</v>
      </c>
      <c r="C254" s="110">
        <v>2</v>
      </c>
      <c r="D254" s="110">
        <v>380.72</v>
      </c>
      <c r="E254" s="109" t="s">
        <v>820</v>
      </c>
      <c r="F254" s="110"/>
      <c r="G254" s="110"/>
      <c r="H254" s="110"/>
      <c r="I254" s="110"/>
      <c r="J254" s="109" t="s">
        <v>821</v>
      </c>
    </row>
    <row r="255" spans="1:10">
      <c r="A255" s="109" t="s">
        <v>160</v>
      </c>
      <c r="B255" s="109" t="s">
        <v>610</v>
      </c>
      <c r="C255" s="110">
        <v>3</v>
      </c>
      <c r="D255" s="110">
        <v>380.72</v>
      </c>
      <c r="E255" s="109" t="s">
        <v>820</v>
      </c>
      <c r="F255" s="110"/>
      <c r="G255" s="110"/>
      <c r="H255" s="110"/>
      <c r="I255" s="110"/>
      <c r="J255" s="109" t="s">
        <v>821</v>
      </c>
    </row>
    <row r="256" spans="1:10">
      <c r="A256" s="109" t="s">
        <v>160</v>
      </c>
      <c r="B256" s="109" t="s">
        <v>610</v>
      </c>
      <c r="C256" s="110">
        <v>4</v>
      </c>
      <c r="D256" s="110">
        <v>380.72</v>
      </c>
      <c r="E256" s="109" t="s">
        <v>820</v>
      </c>
      <c r="F256" s="110"/>
      <c r="G256" s="110"/>
      <c r="H256" s="110"/>
      <c r="I256" s="110"/>
      <c r="J256" s="109" t="s">
        <v>821</v>
      </c>
    </row>
    <row r="257" spans="1:10">
      <c r="A257" s="109" t="s">
        <v>160</v>
      </c>
      <c r="B257" s="109" t="s">
        <v>610</v>
      </c>
      <c r="C257" s="110">
        <v>5</v>
      </c>
      <c r="D257" s="110">
        <v>380.72</v>
      </c>
      <c r="E257" s="109" t="s">
        <v>820</v>
      </c>
      <c r="F257" s="110"/>
      <c r="G257" s="110"/>
      <c r="H257" s="110"/>
      <c r="I257" s="110"/>
      <c r="J257" s="109" t="s">
        <v>821</v>
      </c>
    </row>
    <row r="258" spans="1:10">
      <c r="A258" s="109" t="s">
        <v>160</v>
      </c>
      <c r="B258" s="109" t="s">
        <v>610</v>
      </c>
      <c r="C258" s="110">
        <v>6</v>
      </c>
      <c r="D258" s="110">
        <v>380.72</v>
      </c>
      <c r="E258" s="109" t="s">
        <v>820</v>
      </c>
      <c r="F258" s="110"/>
      <c r="G258" s="110"/>
      <c r="H258" s="110"/>
      <c r="I258" s="110"/>
      <c r="J258" s="109" t="s">
        <v>821</v>
      </c>
    </row>
    <row r="259" spans="1:10">
      <c r="A259" s="109" t="s">
        <v>160</v>
      </c>
      <c r="B259" s="109" t="s">
        <v>610</v>
      </c>
      <c r="C259" s="110">
        <v>7</v>
      </c>
      <c r="D259" s="110">
        <v>380.72</v>
      </c>
      <c r="E259" s="109" t="s">
        <v>820</v>
      </c>
      <c r="F259" s="110"/>
      <c r="G259" s="110"/>
      <c r="H259" s="110"/>
      <c r="I259" s="110"/>
      <c r="J259" s="109" t="s">
        <v>821</v>
      </c>
    </row>
    <row r="260" spans="1:10">
      <c r="A260" s="109" t="s">
        <v>160</v>
      </c>
      <c r="B260" s="109" t="s">
        <v>610</v>
      </c>
      <c r="C260" s="110">
        <v>8</v>
      </c>
      <c r="D260" s="110">
        <v>380.72</v>
      </c>
      <c r="E260" s="109" t="s">
        <v>820</v>
      </c>
      <c r="F260" s="110"/>
      <c r="G260" s="110"/>
      <c r="H260" s="110"/>
      <c r="I260" s="110"/>
      <c r="J260" s="109" t="s">
        <v>821</v>
      </c>
    </row>
    <row r="261" spans="1:10">
      <c r="A261" s="109" t="s">
        <v>160</v>
      </c>
      <c r="B261" s="109" t="s">
        <v>610</v>
      </c>
      <c r="C261" s="110">
        <v>9</v>
      </c>
      <c r="D261" s="110">
        <v>376.79</v>
      </c>
      <c r="E261" s="109" t="s">
        <v>822</v>
      </c>
      <c r="F261" s="110">
        <v>40</v>
      </c>
      <c r="G261" s="109" t="s">
        <v>823</v>
      </c>
      <c r="H261" s="109" t="s">
        <v>847</v>
      </c>
      <c r="I261" s="109" t="s">
        <v>223</v>
      </c>
      <c r="J261" s="109" t="s">
        <v>821</v>
      </c>
    </row>
    <row r="262" spans="1:10">
      <c r="A262" s="109" t="s">
        <v>160</v>
      </c>
      <c r="B262" s="109" t="s">
        <v>610</v>
      </c>
      <c r="C262" s="110">
        <v>10</v>
      </c>
      <c r="D262" s="110">
        <v>389.99</v>
      </c>
      <c r="E262" s="109" t="s">
        <v>820</v>
      </c>
      <c r="F262" s="110"/>
      <c r="G262" s="110"/>
      <c r="H262" s="110"/>
      <c r="I262" s="110"/>
      <c r="J262" s="109" t="s">
        <v>821</v>
      </c>
    </row>
    <row r="263" spans="1:10">
      <c r="A263" s="109" t="s">
        <v>160</v>
      </c>
      <c r="B263" s="109" t="s">
        <v>610</v>
      </c>
      <c r="C263" s="110">
        <v>11</v>
      </c>
      <c r="D263" s="110">
        <v>383.41</v>
      </c>
      <c r="E263" s="109" t="s">
        <v>820</v>
      </c>
      <c r="F263" s="110"/>
      <c r="G263" s="110"/>
      <c r="H263" s="110"/>
      <c r="I263" s="110"/>
      <c r="J263" s="109" t="s">
        <v>821</v>
      </c>
    </row>
    <row r="264" spans="1:10">
      <c r="A264" s="109" t="s">
        <v>160</v>
      </c>
      <c r="B264" s="109" t="s">
        <v>610</v>
      </c>
      <c r="C264" s="110">
        <v>12</v>
      </c>
      <c r="D264" s="110">
        <v>383.41</v>
      </c>
      <c r="E264" s="109" t="s">
        <v>820</v>
      </c>
      <c r="F264" s="110"/>
      <c r="G264" s="110"/>
      <c r="H264" s="110"/>
      <c r="I264" s="110"/>
      <c r="J264" s="109" t="s">
        <v>821</v>
      </c>
    </row>
    <row r="265" spans="1:10">
      <c r="A265" s="109" t="s">
        <v>160</v>
      </c>
      <c r="B265" s="109" t="s">
        <v>610</v>
      </c>
      <c r="C265" s="110">
        <v>13</v>
      </c>
      <c r="D265" s="110">
        <v>383.41</v>
      </c>
      <c r="E265" s="109" t="s">
        <v>820</v>
      </c>
      <c r="F265" s="110"/>
      <c r="G265" s="110"/>
      <c r="H265" s="110"/>
      <c r="I265" s="110"/>
      <c r="J265" s="109" t="s">
        <v>821</v>
      </c>
    </row>
    <row r="266" spans="1:10">
      <c r="A266" s="109" t="s">
        <v>160</v>
      </c>
      <c r="B266" s="109" t="s">
        <v>610</v>
      </c>
      <c r="C266" s="110">
        <v>14</v>
      </c>
      <c r="D266" s="110">
        <v>383.41</v>
      </c>
      <c r="E266" s="109" t="s">
        <v>820</v>
      </c>
      <c r="F266" s="110"/>
      <c r="G266" s="110"/>
      <c r="H266" s="110"/>
      <c r="I266" s="110"/>
      <c r="J266" s="109" t="s">
        <v>821</v>
      </c>
    </row>
    <row r="267" spans="1:10">
      <c r="A267" s="109" t="s">
        <v>160</v>
      </c>
      <c r="B267" s="109" t="s">
        <v>610</v>
      </c>
      <c r="C267" s="110">
        <v>15</v>
      </c>
      <c r="D267" s="110">
        <v>493.46</v>
      </c>
      <c r="E267" s="109" t="s">
        <v>820</v>
      </c>
      <c r="F267" s="110"/>
      <c r="G267" s="110"/>
      <c r="H267" s="110"/>
      <c r="I267" s="110"/>
      <c r="J267" s="109" t="s">
        <v>821</v>
      </c>
    </row>
    <row r="268" spans="1:10">
      <c r="A268" s="109" t="s">
        <v>160</v>
      </c>
      <c r="B268" s="109" t="s">
        <v>848</v>
      </c>
      <c r="C268" s="110">
        <v>1</v>
      </c>
      <c r="D268" s="110">
        <v>365.8</v>
      </c>
      <c r="E268" s="109" t="s">
        <v>820</v>
      </c>
      <c r="F268" s="110"/>
      <c r="G268" s="110"/>
      <c r="H268" s="110"/>
      <c r="I268" s="110"/>
      <c r="J268" s="109" t="s">
        <v>821</v>
      </c>
    </row>
    <row r="269" spans="1:10">
      <c r="A269" s="109" t="s">
        <v>160</v>
      </c>
      <c r="B269" s="109" t="s">
        <v>848</v>
      </c>
      <c r="C269" s="110">
        <v>2</v>
      </c>
      <c r="D269" s="110">
        <v>360.33</v>
      </c>
      <c r="E269" s="109" t="s">
        <v>820</v>
      </c>
      <c r="F269" s="110"/>
      <c r="G269" s="110"/>
      <c r="H269" s="110"/>
      <c r="I269" s="110"/>
      <c r="J269" s="109" t="s">
        <v>821</v>
      </c>
    </row>
    <row r="270" spans="1:10">
      <c r="A270" s="109" t="s">
        <v>160</v>
      </c>
      <c r="B270" s="109" t="s">
        <v>848</v>
      </c>
      <c r="C270" s="110">
        <v>3</v>
      </c>
      <c r="D270" s="110">
        <v>360</v>
      </c>
      <c r="E270" s="109" t="s">
        <v>820</v>
      </c>
      <c r="F270" s="110"/>
      <c r="G270" s="110"/>
      <c r="H270" s="110"/>
      <c r="I270" s="110"/>
      <c r="J270" s="109" t="s">
        <v>821</v>
      </c>
    </row>
    <row r="271" spans="1:10">
      <c r="A271" s="109" t="s">
        <v>160</v>
      </c>
      <c r="B271" s="109" t="s">
        <v>848</v>
      </c>
      <c r="C271" s="110">
        <v>4</v>
      </c>
      <c r="D271" s="110">
        <v>360</v>
      </c>
      <c r="E271" s="109" t="s">
        <v>820</v>
      </c>
      <c r="F271" s="110"/>
      <c r="G271" s="110"/>
      <c r="H271" s="110"/>
      <c r="I271" s="110"/>
      <c r="J271" s="109" t="s">
        <v>821</v>
      </c>
    </row>
    <row r="272" spans="1:10">
      <c r="A272" s="109" t="s">
        <v>160</v>
      </c>
      <c r="B272" s="109" t="s">
        <v>848</v>
      </c>
      <c r="C272" s="110">
        <v>5</v>
      </c>
      <c r="D272" s="110">
        <v>360</v>
      </c>
      <c r="E272" s="109" t="s">
        <v>820</v>
      </c>
      <c r="F272" s="110"/>
      <c r="G272" s="110"/>
      <c r="H272" s="110"/>
      <c r="I272" s="110"/>
      <c r="J272" s="109" t="s">
        <v>821</v>
      </c>
    </row>
    <row r="273" spans="1:10">
      <c r="A273" s="109" t="s">
        <v>160</v>
      </c>
      <c r="B273" s="109" t="s">
        <v>848</v>
      </c>
      <c r="C273" s="110">
        <v>6</v>
      </c>
      <c r="D273" s="110">
        <v>360</v>
      </c>
      <c r="E273" s="109" t="s">
        <v>820</v>
      </c>
      <c r="F273" s="110"/>
      <c r="G273" s="110"/>
      <c r="H273" s="110"/>
      <c r="I273" s="110"/>
      <c r="J273" s="109" t="s">
        <v>821</v>
      </c>
    </row>
    <row r="274" spans="1:10">
      <c r="A274" s="109" t="s">
        <v>160</v>
      </c>
      <c r="B274" s="109" t="s">
        <v>848</v>
      </c>
      <c r="C274" s="110">
        <v>7</v>
      </c>
      <c r="D274" s="110">
        <v>360</v>
      </c>
      <c r="E274" s="109" t="s">
        <v>820</v>
      </c>
      <c r="F274" s="110"/>
      <c r="G274" s="110"/>
      <c r="H274" s="110"/>
      <c r="I274" s="110"/>
      <c r="J274" s="109" t="s">
        <v>821</v>
      </c>
    </row>
    <row r="275" spans="1:10">
      <c r="A275" s="109" t="s">
        <v>160</v>
      </c>
      <c r="B275" s="109" t="s">
        <v>848</v>
      </c>
      <c r="C275" s="110">
        <v>8</v>
      </c>
      <c r="D275" s="110">
        <v>360</v>
      </c>
      <c r="E275" s="109" t="s">
        <v>820</v>
      </c>
      <c r="F275" s="110"/>
      <c r="G275" s="110"/>
      <c r="H275" s="110"/>
      <c r="I275" s="110"/>
      <c r="J275" s="109" t="s">
        <v>821</v>
      </c>
    </row>
    <row r="276" spans="1:10">
      <c r="A276" s="109" t="s">
        <v>160</v>
      </c>
      <c r="B276" s="109" t="s">
        <v>848</v>
      </c>
      <c r="C276" s="110">
        <v>9</v>
      </c>
      <c r="D276" s="110">
        <v>360</v>
      </c>
      <c r="E276" s="109" t="s">
        <v>820</v>
      </c>
      <c r="F276" s="110"/>
      <c r="G276" s="110"/>
      <c r="H276" s="110"/>
      <c r="I276" s="110"/>
      <c r="J276" s="109" t="s">
        <v>821</v>
      </c>
    </row>
    <row r="277" spans="1:10">
      <c r="A277" s="109" t="s">
        <v>160</v>
      </c>
      <c r="B277" s="109" t="s">
        <v>848</v>
      </c>
      <c r="C277" s="110">
        <v>10</v>
      </c>
      <c r="D277" s="110">
        <v>360</v>
      </c>
      <c r="E277" s="109" t="s">
        <v>820</v>
      </c>
      <c r="F277" s="110"/>
      <c r="G277" s="110"/>
      <c r="H277" s="110"/>
      <c r="I277" s="110"/>
      <c r="J277" s="109" t="s">
        <v>821</v>
      </c>
    </row>
    <row r="278" spans="1:10">
      <c r="A278" s="109" t="s">
        <v>160</v>
      </c>
      <c r="B278" s="109" t="s">
        <v>848</v>
      </c>
      <c r="C278" s="110">
        <v>11</v>
      </c>
      <c r="D278" s="110">
        <v>361.3</v>
      </c>
      <c r="E278" s="109" t="s">
        <v>820</v>
      </c>
      <c r="F278" s="110"/>
      <c r="G278" s="110"/>
      <c r="H278" s="110"/>
      <c r="I278" s="110"/>
      <c r="J278" s="109" t="s">
        <v>821</v>
      </c>
    </row>
    <row r="279" spans="1:10">
      <c r="A279" s="109" t="s">
        <v>160</v>
      </c>
      <c r="B279" s="109" t="s">
        <v>848</v>
      </c>
      <c r="C279" s="110">
        <v>12</v>
      </c>
      <c r="D279" s="110">
        <v>361.9</v>
      </c>
      <c r="E279" s="109" t="s">
        <v>820</v>
      </c>
      <c r="F279" s="110"/>
      <c r="G279" s="110"/>
      <c r="H279" s="110"/>
      <c r="I279" s="110"/>
      <c r="J279" s="109" t="s">
        <v>821</v>
      </c>
    </row>
    <row r="280" spans="1:10">
      <c r="A280" s="109" t="s">
        <v>160</v>
      </c>
      <c r="B280" s="109" t="s">
        <v>848</v>
      </c>
      <c r="C280" s="110">
        <v>13</v>
      </c>
      <c r="D280" s="110">
        <v>391.31</v>
      </c>
      <c r="E280" s="109" t="s">
        <v>820</v>
      </c>
      <c r="F280" s="110"/>
      <c r="G280" s="110"/>
      <c r="H280" s="110"/>
      <c r="I280" s="110"/>
      <c r="J280" s="109" t="s">
        <v>821</v>
      </c>
    </row>
    <row r="281" spans="1:10">
      <c r="A281" s="109" t="s">
        <v>160</v>
      </c>
      <c r="B281" s="109" t="s">
        <v>848</v>
      </c>
      <c r="C281" s="110">
        <v>14</v>
      </c>
      <c r="D281" s="110">
        <v>360.04</v>
      </c>
      <c r="E281" s="109" t="s">
        <v>820</v>
      </c>
      <c r="F281" s="110"/>
      <c r="G281" s="110"/>
      <c r="H281" s="110"/>
      <c r="I281" s="110"/>
      <c r="J281" s="109" t="s">
        <v>821</v>
      </c>
    </row>
    <row r="282" spans="1:10">
      <c r="A282" s="109" t="s">
        <v>160</v>
      </c>
      <c r="B282" s="109" t="s">
        <v>848</v>
      </c>
      <c r="C282" s="110">
        <v>15</v>
      </c>
      <c r="D282" s="110">
        <v>365</v>
      </c>
      <c r="E282" s="109" t="s">
        <v>820</v>
      </c>
      <c r="F282" s="110"/>
      <c r="G282" s="110"/>
      <c r="H282" s="110"/>
      <c r="I282" s="110"/>
      <c r="J282" s="109" t="s">
        <v>821</v>
      </c>
    </row>
    <row r="283" spans="1:10">
      <c r="A283" s="109" t="s">
        <v>160</v>
      </c>
      <c r="B283" s="109" t="s">
        <v>848</v>
      </c>
      <c r="C283" s="110">
        <v>16</v>
      </c>
      <c r="D283" s="110">
        <v>360</v>
      </c>
      <c r="E283" s="109" t="s">
        <v>820</v>
      </c>
      <c r="F283" s="110"/>
      <c r="G283" s="110"/>
      <c r="H283" s="110"/>
      <c r="I283" s="110"/>
      <c r="J283" s="109" t="s">
        <v>821</v>
      </c>
    </row>
    <row r="284" spans="1:10">
      <c r="A284" s="109" t="s">
        <v>160</v>
      </c>
      <c r="B284" s="109" t="s">
        <v>848</v>
      </c>
      <c r="C284" s="110">
        <v>17</v>
      </c>
      <c r="D284" s="110">
        <v>360</v>
      </c>
      <c r="E284" s="109" t="s">
        <v>820</v>
      </c>
      <c r="F284" s="110"/>
      <c r="G284" s="110"/>
      <c r="H284" s="110"/>
      <c r="I284" s="110"/>
      <c r="J284" s="109" t="s">
        <v>821</v>
      </c>
    </row>
    <row r="285" spans="1:10">
      <c r="A285" s="109" t="s">
        <v>160</v>
      </c>
      <c r="B285" s="109" t="s">
        <v>848</v>
      </c>
      <c r="C285" s="110">
        <v>18</v>
      </c>
      <c r="D285" s="110">
        <v>360</v>
      </c>
      <c r="E285" s="109" t="s">
        <v>820</v>
      </c>
      <c r="F285" s="110"/>
      <c r="G285" s="110"/>
      <c r="H285" s="110"/>
      <c r="I285" s="110"/>
      <c r="J285" s="109" t="s">
        <v>821</v>
      </c>
    </row>
    <row r="286" spans="1:10">
      <c r="A286" s="109" t="s">
        <v>160</v>
      </c>
      <c r="B286" s="109" t="s">
        <v>848</v>
      </c>
      <c r="C286" s="110">
        <v>19</v>
      </c>
      <c r="D286" s="110">
        <v>360</v>
      </c>
      <c r="E286" s="109" t="s">
        <v>820</v>
      </c>
      <c r="F286" s="110"/>
      <c r="G286" s="110"/>
      <c r="H286" s="110"/>
      <c r="I286" s="110"/>
      <c r="J286" s="109" t="s">
        <v>821</v>
      </c>
    </row>
    <row r="287" spans="1:10">
      <c r="A287" s="109" t="s">
        <v>160</v>
      </c>
      <c r="B287" s="109" t="s">
        <v>848</v>
      </c>
      <c r="C287" s="110">
        <v>20</v>
      </c>
      <c r="D287" s="110">
        <v>360</v>
      </c>
      <c r="E287" s="109" t="s">
        <v>820</v>
      </c>
      <c r="F287" s="110"/>
      <c r="G287" s="110"/>
      <c r="H287" s="110"/>
      <c r="I287" s="110"/>
      <c r="J287" s="109" t="s">
        <v>821</v>
      </c>
    </row>
    <row r="288" spans="1:10">
      <c r="A288" s="109" t="s">
        <v>160</v>
      </c>
      <c r="B288" s="109" t="s">
        <v>848</v>
      </c>
      <c r="C288" s="110">
        <v>21</v>
      </c>
      <c r="D288" s="110">
        <v>360</v>
      </c>
      <c r="E288" s="109" t="s">
        <v>820</v>
      </c>
      <c r="F288" s="110"/>
      <c r="G288" s="110"/>
      <c r="H288" s="110"/>
      <c r="I288" s="110"/>
      <c r="J288" s="109" t="s">
        <v>821</v>
      </c>
    </row>
    <row r="289" spans="1:10">
      <c r="A289" s="109" t="s">
        <v>160</v>
      </c>
      <c r="B289" s="109" t="s">
        <v>848</v>
      </c>
      <c r="C289" s="110">
        <v>22</v>
      </c>
      <c r="D289" s="110">
        <v>360</v>
      </c>
      <c r="E289" s="109" t="s">
        <v>820</v>
      </c>
      <c r="F289" s="110"/>
      <c r="G289" s="110"/>
      <c r="H289" s="110"/>
      <c r="I289" s="110"/>
      <c r="J289" s="109" t="s">
        <v>821</v>
      </c>
    </row>
    <row r="290" spans="1:10">
      <c r="A290" s="109" t="s">
        <v>160</v>
      </c>
      <c r="B290" s="109" t="s">
        <v>848</v>
      </c>
      <c r="C290" s="110">
        <v>23</v>
      </c>
      <c r="D290" s="110">
        <v>360</v>
      </c>
      <c r="E290" s="109" t="s">
        <v>820</v>
      </c>
      <c r="F290" s="110"/>
      <c r="G290" s="110"/>
      <c r="H290" s="110"/>
      <c r="I290" s="110"/>
      <c r="J290" s="109" t="s">
        <v>821</v>
      </c>
    </row>
    <row r="291" spans="1:10">
      <c r="A291" s="109" t="s">
        <v>160</v>
      </c>
      <c r="B291" s="109" t="s">
        <v>848</v>
      </c>
      <c r="C291" s="110">
        <v>24</v>
      </c>
      <c r="D291" s="110">
        <v>360.74</v>
      </c>
      <c r="E291" s="109" t="s">
        <v>820</v>
      </c>
      <c r="F291" s="110"/>
      <c r="G291" s="110"/>
      <c r="H291" s="110"/>
      <c r="I291" s="110"/>
      <c r="J291" s="109" t="s">
        <v>821</v>
      </c>
    </row>
    <row r="292" spans="1:10">
      <c r="A292" s="109" t="s">
        <v>160</v>
      </c>
      <c r="B292" s="109" t="s">
        <v>848</v>
      </c>
      <c r="C292" s="110">
        <v>25</v>
      </c>
      <c r="D292" s="110">
        <v>362.23</v>
      </c>
      <c r="E292" s="109" t="s">
        <v>820</v>
      </c>
      <c r="F292" s="110"/>
      <c r="G292" s="110"/>
      <c r="H292" s="110"/>
      <c r="I292" s="110"/>
      <c r="J292" s="109" t="s">
        <v>821</v>
      </c>
    </row>
    <row r="293" spans="1:10">
      <c r="A293" s="109" t="s">
        <v>160</v>
      </c>
      <c r="B293" s="109" t="s">
        <v>601</v>
      </c>
      <c r="C293" s="110">
        <v>1</v>
      </c>
      <c r="D293" s="110">
        <v>365.94</v>
      </c>
      <c r="E293" s="109" t="s">
        <v>820</v>
      </c>
      <c r="F293" s="110"/>
      <c r="G293" s="110"/>
      <c r="H293" s="110"/>
      <c r="I293" s="110"/>
      <c r="J293" s="109" t="s">
        <v>821</v>
      </c>
    </row>
    <row r="294" spans="1:10">
      <c r="A294" s="109" t="s">
        <v>160</v>
      </c>
      <c r="B294" s="109" t="s">
        <v>601</v>
      </c>
      <c r="C294" s="110">
        <v>2</v>
      </c>
      <c r="D294" s="110">
        <v>360.05</v>
      </c>
      <c r="E294" s="109" t="s">
        <v>820</v>
      </c>
      <c r="F294" s="110"/>
      <c r="G294" s="110"/>
      <c r="H294" s="110"/>
      <c r="I294" s="110"/>
      <c r="J294" s="109" t="s">
        <v>821</v>
      </c>
    </row>
    <row r="295" spans="1:10">
      <c r="A295" s="109" t="s">
        <v>160</v>
      </c>
      <c r="B295" s="109" t="s">
        <v>601</v>
      </c>
      <c r="C295" s="110">
        <v>3</v>
      </c>
      <c r="D295" s="110">
        <v>360</v>
      </c>
      <c r="E295" s="109" t="s">
        <v>820</v>
      </c>
      <c r="F295" s="110"/>
      <c r="G295" s="110"/>
      <c r="H295" s="110"/>
      <c r="I295" s="110"/>
      <c r="J295" s="109" t="s">
        <v>821</v>
      </c>
    </row>
    <row r="296" spans="1:10">
      <c r="A296" s="109" t="s">
        <v>160</v>
      </c>
      <c r="B296" s="109" t="s">
        <v>601</v>
      </c>
      <c r="C296" s="110">
        <v>4</v>
      </c>
      <c r="D296" s="110">
        <v>360</v>
      </c>
      <c r="E296" s="109" t="s">
        <v>820</v>
      </c>
      <c r="F296" s="110"/>
      <c r="G296" s="110"/>
      <c r="H296" s="110"/>
      <c r="I296" s="110"/>
      <c r="J296" s="109" t="s">
        <v>821</v>
      </c>
    </row>
    <row r="297" spans="1:10">
      <c r="A297" s="109" t="s">
        <v>160</v>
      </c>
      <c r="B297" s="109" t="s">
        <v>601</v>
      </c>
      <c r="C297" s="110">
        <v>5</v>
      </c>
      <c r="D297" s="110">
        <v>360</v>
      </c>
      <c r="E297" s="109" t="s">
        <v>820</v>
      </c>
      <c r="F297" s="110"/>
      <c r="G297" s="110"/>
      <c r="H297" s="110"/>
      <c r="I297" s="110"/>
      <c r="J297" s="109" t="s">
        <v>821</v>
      </c>
    </row>
    <row r="298" spans="1:10">
      <c r="A298" s="109" t="s">
        <v>160</v>
      </c>
      <c r="B298" s="109" t="s">
        <v>601</v>
      </c>
      <c r="C298" s="110">
        <v>6</v>
      </c>
      <c r="D298" s="110">
        <v>360</v>
      </c>
      <c r="E298" s="109" t="s">
        <v>820</v>
      </c>
      <c r="F298" s="110"/>
      <c r="G298" s="110"/>
      <c r="H298" s="110"/>
      <c r="I298" s="110"/>
      <c r="J298" s="109" t="s">
        <v>821</v>
      </c>
    </row>
    <row r="299" spans="1:10">
      <c r="A299" s="109" t="s">
        <v>160</v>
      </c>
      <c r="B299" s="109" t="s">
        <v>601</v>
      </c>
      <c r="C299" s="110">
        <v>7</v>
      </c>
      <c r="D299" s="110">
        <v>360</v>
      </c>
      <c r="E299" s="109" t="s">
        <v>820</v>
      </c>
      <c r="F299" s="110"/>
      <c r="G299" s="110"/>
      <c r="H299" s="110"/>
      <c r="I299" s="110"/>
      <c r="J299" s="109" t="s">
        <v>821</v>
      </c>
    </row>
    <row r="300" spans="1:10">
      <c r="A300" s="109" t="s">
        <v>160</v>
      </c>
      <c r="B300" s="109" t="s">
        <v>601</v>
      </c>
      <c r="C300" s="110">
        <v>8</v>
      </c>
      <c r="D300" s="110">
        <v>360</v>
      </c>
      <c r="E300" s="109" t="s">
        <v>820</v>
      </c>
      <c r="F300" s="110"/>
      <c r="G300" s="110"/>
      <c r="H300" s="110"/>
      <c r="I300" s="110"/>
      <c r="J300" s="109" t="s">
        <v>821</v>
      </c>
    </row>
    <row r="301" spans="1:10">
      <c r="A301" s="109" t="s">
        <v>160</v>
      </c>
      <c r="B301" s="109" t="s">
        <v>601</v>
      </c>
      <c r="C301" s="110">
        <v>9</v>
      </c>
      <c r="D301" s="110">
        <v>360</v>
      </c>
      <c r="E301" s="109" t="s">
        <v>820</v>
      </c>
      <c r="F301" s="110"/>
      <c r="G301" s="110"/>
      <c r="H301" s="110"/>
      <c r="I301" s="110"/>
      <c r="J301" s="109" t="s">
        <v>821</v>
      </c>
    </row>
    <row r="302" spans="1:10">
      <c r="A302" s="109" t="s">
        <v>160</v>
      </c>
      <c r="B302" s="109" t="s">
        <v>601</v>
      </c>
      <c r="C302" s="110">
        <v>10</v>
      </c>
      <c r="D302" s="110">
        <v>360</v>
      </c>
      <c r="E302" s="109" t="s">
        <v>820</v>
      </c>
      <c r="F302" s="110"/>
      <c r="G302" s="110"/>
      <c r="H302" s="110"/>
      <c r="I302" s="110"/>
      <c r="J302" s="109" t="s">
        <v>821</v>
      </c>
    </row>
    <row r="303" spans="1:10">
      <c r="A303" s="109" t="s">
        <v>160</v>
      </c>
      <c r="B303" s="109" t="s">
        <v>601</v>
      </c>
      <c r="C303" s="110">
        <v>11</v>
      </c>
      <c r="D303" s="110">
        <v>360</v>
      </c>
      <c r="E303" s="109" t="s">
        <v>820</v>
      </c>
      <c r="F303" s="110"/>
      <c r="G303" s="110"/>
      <c r="H303" s="110"/>
      <c r="I303" s="110"/>
      <c r="J303" s="109" t="s">
        <v>821</v>
      </c>
    </row>
    <row r="304" spans="1:10">
      <c r="A304" s="109" t="s">
        <v>160</v>
      </c>
      <c r="B304" s="109" t="s">
        <v>601</v>
      </c>
      <c r="C304" s="110">
        <v>12</v>
      </c>
      <c r="D304" s="110">
        <v>360</v>
      </c>
      <c r="E304" s="109" t="s">
        <v>820</v>
      </c>
      <c r="F304" s="110"/>
      <c r="G304" s="110"/>
      <c r="H304" s="110"/>
      <c r="I304" s="110"/>
      <c r="J304" s="109" t="s">
        <v>821</v>
      </c>
    </row>
    <row r="305" spans="1:10">
      <c r="A305" s="109" t="s">
        <v>160</v>
      </c>
      <c r="B305" s="109" t="s">
        <v>601</v>
      </c>
      <c r="C305" s="110">
        <v>13</v>
      </c>
      <c r="D305" s="110">
        <v>360</v>
      </c>
      <c r="E305" s="109" t="s">
        <v>820</v>
      </c>
      <c r="F305" s="110"/>
      <c r="G305" s="110"/>
      <c r="H305" s="110"/>
      <c r="I305" s="110"/>
      <c r="J305" s="109" t="s">
        <v>821</v>
      </c>
    </row>
    <row r="306" spans="1:10">
      <c r="A306" s="109" t="s">
        <v>160</v>
      </c>
      <c r="B306" s="109" t="s">
        <v>601</v>
      </c>
      <c r="C306" s="110">
        <v>14</v>
      </c>
      <c r="D306" s="110">
        <v>371.69</v>
      </c>
      <c r="E306" s="109" t="s">
        <v>820</v>
      </c>
      <c r="F306" s="110"/>
      <c r="G306" s="110"/>
      <c r="H306" s="110"/>
      <c r="I306" s="110"/>
      <c r="J306" s="109" t="s">
        <v>821</v>
      </c>
    </row>
    <row r="307" spans="1:10">
      <c r="A307" s="109" t="s">
        <v>160</v>
      </c>
      <c r="B307" s="109" t="s">
        <v>601</v>
      </c>
      <c r="C307" s="110">
        <v>15</v>
      </c>
      <c r="D307" s="110">
        <v>372.28</v>
      </c>
      <c r="E307" s="109" t="s">
        <v>822</v>
      </c>
      <c r="F307" s="110">
        <v>40</v>
      </c>
      <c r="G307" s="109" t="s">
        <v>823</v>
      </c>
      <c r="H307" s="109" t="s">
        <v>849</v>
      </c>
      <c r="I307" s="109" t="s">
        <v>243</v>
      </c>
      <c r="J307" s="109" t="s">
        <v>821</v>
      </c>
    </row>
    <row r="308" spans="1:10">
      <c r="A308" s="109" t="s">
        <v>160</v>
      </c>
      <c r="B308" s="109" t="s">
        <v>601</v>
      </c>
      <c r="C308" s="110">
        <v>16</v>
      </c>
      <c r="D308" s="110">
        <v>376.16</v>
      </c>
      <c r="E308" s="109" t="s">
        <v>822</v>
      </c>
      <c r="F308" s="110">
        <v>40</v>
      </c>
      <c r="G308" s="109" t="s">
        <v>823</v>
      </c>
      <c r="H308" s="109" t="s">
        <v>850</v>
      </c>
      <c r="I308" s="109" t="s">
        <v>219</v>
      </c>
      <c r="J308" s="109" t="s">
        <v>821</v>
      </c>
    </row>
    <row r="309" spans="1:10">
      <c r="A309" s="109" t="s">
        <v>160</v>
      </c>
      <c r="B309" s="109" t="s">
        <v>601</v>
      </c>
      <c r="C309" s="110">
        <v>17</v>
      </c>
      <c r="D309" s="110">
        <v>368.76</v>
      </c>
      <c r="E309" s="109" t="s">
        <v>820</v>
      </c>
      <c r="F309" s="110"/>
      <c r="G309" s="110"/>
      <c r="H309" s="110"/>
      <c r="I309" s="110"/>
      <c r="J309" s="109" t="s">
        <v>821</v>
      </c>
    </row>
    <row r="310" spans="1:10">
      <c r="A310" s="109" t="s">
        <v>160</v>
      </c>
      <c r="B310" s="109" t="s">
        <v>601</v>
      </c>
      <c r="C310" s="110">
        <v>18</v>
      </c>
      <c r="D310" s="110">
        <v>402.17</v>
      </c>
      <c r="E310" s="109" t="s">
        <v>822</v>
      </c>
      <c r="F310" s="110">
        <v>40</v>
      </c>
      <c r="G310" s="109" t="s">
        <v>823</v>
      </c>
      <c r="H310" s="109" t="s">
        <v>851</v>
      </c>
      <c r="I310" s="109" t="s">
        <v>193</v>
      </c>
      <c r="J310" s="109" t="s">
        <v>821</v>
      </c>
    </row>
    <row r="311" spans="1:10">
      <c r="A311" s="109" t="s">
        <v>160</v>
      </c>
      <c r="B311" s="109" t="s">
        <v>601</v>
      </c>
      <c r="C311" s="110">
        <v>19</v>
      </c>
      <c r="D311" s="110">
        <v>360</v>
      </c>
      <c r="E311" s="109" t="s">
        <v>820</v>
      </c>
      <c r="F311" s="110"/>
      <c r="G311" s="110"/>
      <c r="H311" s="110"/>
      <c r="I311" s="110"/>
      <c r="J311" s="109" t="s">
        <v>821</v>
      </c>
    </row>
    <row r="312" spans="1:10">
      <c r="A312" s="109" t="s">
        <v>160</v>
      </c>
      <c r="B312" s="109" t="s">
        <v>601</v>
      </c>
      <c r="C312" s="110">
        <v>20</v>
      </c>
      <c r="D312" s="110">
        <v>360</v>
      </c>
      <c r="E312" s="109" t="s">
        <v>820</v>
      </c>
      <c r="F312" s="110"/>
      <c r="G312" s="110"/>
      <c r="H312" s="110"/>
      <c r="I312" s="110"/>
      <c r="J312" s="109" t="s">
        <v>821</v>
      </c>
    </row>
    <row r="313" spans="1:10">
      <c r="A313" s="109" t="s">
        <v>160</v>
      </c>
      <c r="B313" s="109" t="s">
        <v>601</v>
      </c>
      <c r="C313" s="110">
        <v>21</v>
      </c>
      <c r="D313" s="110">
        <v>360</v>
      </c>
      <c r="E313" s="109" t="s">
        <v>820</v>
      </c>
      <c r="F313" s="110"/>
      <c r="G313" s="110"/>
      <c r="H313" s="110"/>
      <c r="I313" s="110"/>
      <c r="J313" s="109" t="s">
        <v>821</v>
      </c>
    </row>
    <row r="314" spans="1:10">
      <c r="A314" s="109" t="s">
        <v>160</v>
      </c>
      <c r="B314" s="109" t="s">
        <v>601</v>
      </c>
      <c r="C314" s="110">
        <v>22</v>
      </c>
      <c r="D314" s="110">
        <v>360</v>
      </c>
      <c r="E314" s="109" t="s">
        <v>820</v>
      </c>
      <c r="F314" s="110"/>
      <c r="G314" s="110"/>
      <c r="H314" s="110"/>
      <c r="I314" s="110"/>
      <c r="J314" s="109" t="s">
        <v>821</v>
      </c>
    </row>
    <row r="315" spans="1:10">
      <c r="A315" s="109" t="s">
        <v>160</v>
      </c>
      <c r="B315" s="109" t="s">
        <v>601</v>
      </c>
      <c r="C315" s="110">
        <v>23</v>
      </c>
      <c r="D315" s="110">
        <v>360</v>
      </c>
      <c r="E315" s="109" t="s">
        <v>820</v>
      </c>
      <c r="F315" s="110"/>
      <c r="G315" s="110"/>
      <c r="H315" s="110"/>
      <c r="I315" s="110"/>
      <c r="J315" s="109" t="s">
        <v>821</v>
      </c>
    </row>
    <row r="316" spans="1:10">
      <c r="A316" s="109" t="s">
        <v>160</v>
      </c>
      <c r="B316" s="109" t="s">
        <v>601</v>
      </c>
      <c r="C316" s="110">
        <v>24</v>
      </c>
      <c r="D316" s="110">
        <v>360</v>
      </c>
      <c r="E316" s="109" t="s">
        <v>820</v>
      </c>
      <c r="F316" s="110"/>
      <c r="G316" s="110"/>
      <c r="H316" s="110"/>
      <c r="I316" s="110"/>
      <c r="J316" s="109" t="s">
        <v>821</v>
      </c>
    </row>
    <row r="317" spans="1:10">
      <c r="A317" s="109" t="s">
        <v>160</v>
      </c>
      <c r="B317" s="109" t="s">
        <v>601</v>
      </c>
      <c r="C317" s="110">
        <v>25</v>
      </c>
      <c r="D317" s="110">
        <v>360</v>
      </c>
      <c r="E317" s="109" t="s">
        <v>820</v>
      </c>
      <c r="F317" s="110"/>
      <c r="G317" s="110"/>
      <c r="H317" s="110"/>
      <c r="I317" s="110"/>
      <c r="J317" s="109" t="s">
        <v>821</v>
      </c>
    </row>
    <row r="318" spans="1:10">
      <c r="A318" s="109" t="s">
        <v>160</v>
      </c>
      <c r="B318" s="109" t="s">
        <v>601</v>
      </c>
      <c r="C318" s="110">
        <v>26</v>
      </c>
      <c r="D318" s="110">
        <v>360</v>
      </c>
      <c r="E318" s="109" t="s">
        <v>820</v>
      </c>
      <c r="F318" s="110"/>
      <c r="G318" s="110"/>
      <c r="H318" s="110"/>
      <c r="I318" s="110"/>
      <c r="J318" s="109" t="s">
        <v>821</v>
      </c>
    </row>
    <row r="319" spans="1:10">
      <c r="A319" s="109" t="s">
        <v>160</v>
      </c>
      <c r="B319" s="109" t="s">
        <v>601</v>
      </c>
      <c r="C319" s="110">
        <v>27</v>
      </c>
      <c r="D319" s="110">
        <v>360</v>
      </c>
      <c r="E319" s="109" t="s">
        <v>820</v>
      </c>
      <c r="F319" s="110"/>
      <c r="G319" s="110"/>
      <c r="H319" s="110"/>
      <c r="I319" s="110"/>
      <c r="J319" s="109" t="s">
        <v>821</v>
      </c>
    </row>
    <row r="320" spans="1:10">
      <c r="A320" s="109" t="s">
        <v>160</v>
      </c>
      <c r="B320" s="109" t="s">
        <v>601</v>
      </c>
      <c r="C320" s="110">
        <v>28</v>
      </c>
      <c r="D320" s="110">
        <v>360</v>
      </c>
      <c r="E320" s="109" t="s">
        <v>820</v>
      </c>
      <c r="F320" s="110"/>
      <c r="G320" s="110"/>
      <c r="H320" s="110"/>
      <c r="I320" s="110"/>
      <c r="J320" s="109" t="s">
        <v>821</v>
      </c>
    </row>
    <row r="321" spans="1:10">
      <c r="A321" s="109" t="s">
        <v>160</v>
      </c>
      <c r="B321" s="109" t="s">
        <v>601</v>
      </c>
      <c r="C321" s="110">
        <v>29</v>
      </c>
      <c r="D321" s="110">
        <v>360</v>
      </c>
      <c r="E321" s="109" t="s">
        <v>820</v>
      </c>
      <c r="F321" s="110"/>
      <c r="G321" s="110"/>
      <c r="H321" s="110"/>
      <c r="I321" s="110"/>
      <c r="J321" s="109" t="s">
        <v>821</v>
      </c>
    </row>
    <row r="322" spans="1:10">
      <c r="A322" s="109" t="s">
        <v>160</v>
      </c>
      <c r="B322" s="109" t="s">
        <v>601</v>
      </c>
      <c r="C322" s="110">
        <v>30</v>
      </c>
      <c r="D322" s="110">
        <v>362.66</v>
      </c>
      <c r="E322" s="109" t="s">
        <v>820</v>
      </c>
      <c r="F322" s="110"/>
      <c r="G322" s="110"/>
      <c r="H322" s="110"/>
      <c r="I322" s="110"/>
      <c r="J322" s="109" t="s">
        <v>821</v>
      </c>
    </row>
    <row r="323" spans="1:10">
      <c r="A323" s="109" t="s">
        <v>160</v>
      </c>
      <c r="B323" s="109" t="s">
        <v>601</v>
      </c>
      <c r="C323" s="110">
        <v>31</v>
      </c>
      <c r="D323" s="110">
        <v>362.06</v>
      </c>
      <c r="E323" s="109" t="s">
        <v>820</v>
      </c>
      <c r="F323" s="110"/>
      <c r="G323" s="110"/>
      <c r="H323" s="110"/>
      <c r="I323" s="110"/>
      <c r="J323" s="109" t="s">
        <v>821</v>
      </c>
    </row>
    <row r="324" spans="1:10">
      <c r="A324" s="109" t="s">
        <v>160</v>
      </c>
      <c r="B324" s="109" t="s">
        <v>600</v>
      </c>
      <c r="C324" s="110">
        <v>1</v>
      </c>
      <c r="D324" s="110">
        <v>365.94</v>
      </c>
      <c r="E324" s="109" t="s">
        <v>820</v>
      </c>
      <c r="F324" s="110"/>
      <c r="G324" s="110"/>
      <c r="H324" s="110"/>
      <c r="I324" s="110"/>
      <c r="J324" s="109" t="s">
        <v>821</v>
      </c>
    </row>
    <row r="325" spans="1:10">
      <c r="A325" s="109" t="s">
        <v>160</v>
      </c>
      <c r="B325" s="109" t="s">
        <v>600</v>
      </c>
      <c r="C325" s="110">
        <v>2</v>
      </c>
      <c r="D325" s="110">
        <v>360.05</v>
      </c>
      <c r="E325" s="109" t="s">
        <v>820</v>
      </c>
      <c r="F325" s="110"/>
      <c r="G325" s="110"/>
      <c r="H325" s="110"/>
      <c r="I325" s="110"/>
      <c r="J325" s="109" t="s">
        <v>821</v>
      </c>
    </row>
    <row r="326" spans="1:10">
      <c r="A326" s="109" t="s">
        <v>160</v>
      </c>
      <c r="B326" s="109" t="s">
        <v>600</v>
      </c>
      <c r="C326" s="110">
        <v>3</v>
      </c>
      <c r="D326" s="110">
        <v>360</v>
      </c>
      <c r="E326" s="109" t="s">
        <v>820</v>
      </c>
      <c r="F326" s="110"/>
      <c r="G326" s="110"/>
      <c r="H326" s="110"/>
      <c r="I326" s="110"/>
      <c r="J326" s="109" t="s">
        <v>821</v>
      </c>
    </row>
    <row r="327" spans="1:10">
      <c r="A327" s="109" t="s">
        <v>160</v>
      </c>
      <c r="B327" s="109" t="s">
        <v>600</v>
      </c>
      <c r="C327" s="110">
        <v>4</v>
      </c>
      <c r="D327" s="110">
        <v>360</v>
      </c>
      <c r="E327" s="109" t="s">
        <v>820</v>
      </c>
      <c r="F327" s="110"/>
      <c r="G327" s="110"/>
      <c r="H327" s="110"/>
      <c r="I327" s="110"/>
      <c r="J327" s="109" t="s">
        <v>821</v>
      </c>
    </row>
    <row r="328" spans="1:10">
      <c r="A328" s="109" t="s">
        <v>160</v>
      </c>
      <c r="B328" s="109" t="s">
        <v>600</v>
      </c>
      <c r="C328" s="110">
        <v>5</v>
      </c>
      <c r="D328" s="110">
        <v>360</v>
      </c>
      <c r="E328" s="109" t="s">
        <v>820</v>
      </c>
      <c r="F328" s="110"/>
      <c r="G328" s="110"/>
      <c r="H328" s="110"/>
      <c r="I328" s="110"/>
      <c r="J328" s="109" t="s">
        <v>821</v>
      </c>
    </row>
    <row r="329" spans="1:10">
      <c r="A329" s="109" t="s">
        <v>160</v>
      </c>
      <c r="B329" s="109" t="s">
        <v>600</v>
      </c>
      <c r="C329" s="110">
        <v>6</v>
      </c>
      <c r="D329" s="110">
        <v>360</v>
      </c>
      <c r="E329" s="109" t="s">
        <v>820</v>
      </c>
      <c r="F329" s="110"/>
      <c r="G329" s="110"/>
      <c r="H329" s="110"/>
      <c r="I329" s="110"/>
      <c r="J329" s="109" t="s">
        <v>821</v>
      </c>
    </row>
    <row r="330" spans="1:10">
      <c r="A330" s="109" t="s">
        <v>160</v>
      </c>
      <c r="B330" s="109" t="s">
        <v>600</v>
      </c>
      <c r="C330" s="110">
        <v>7</v>
      </c>
      <c r="D330" s="110">
        <v>360</v>
      </c>
      <c r="E330" s="109" t="s">
        <v>822</v>
      </c>
      <c r="F330" s="110">
        <v>40</v>
      </c>
      <c r="G330" s="109" t="s">
        <v>823</v>
      </c>
      <c r="H330" s="109" t="s">
        <v>852</v>
      </c>
      <c r="I330" s="109" t="s">
        <v>295</v>
      </c>
      <c r="J330" s="109" t="s">
        <v>821</v>
      </c>
    </row>
    <row r="331" spans="1:10">
      <c r="A331" s="109" t="s">
        <v>160</v>
      </c>
      <c r="B331" s="109" t="s">
        <v>600</v>
      </c>
      <c r="C331" s="110">
        <v>8</v>
      </c>
      <c r="D331" s="110">
        <v>360</v>
      </c>
      <c r="E331" s="109" t="s">
        <v>820</v>
      </c>
      <c r="F331" s="110"/>
      <c r="G331" s="110"/>
      <c r="H331" s="110"/>
      <c r="I331" s="110"/>
      <c r="J331" s="109" t="s">
        <v>821</v>
      </c>
    </row>
    <row r="332" spans="1:10">
      <c r="A332" s="109" t="s">
        <v>160</v>
      </c>
      <c r="B332" s="109" t="s">
        <v>600</v>
      </c>
      <c r="C332" s="110">
        <v>9</v>
      </c>
      <c r="D332" s="110">
        <v>360</v>
      </c>
      <c r="E332" s="109" t="s">
        <v>820</v>
      </c>
      <c r="F332" s="110"/>
      <c r="G332" s="110"/>
      <c r="H332" s="110"/>
      <c r="I332" s="110"/>
      <c r="J332" s="109" t="s">
        <v>821</v>
      </c>
    </row>
    <row r="333" spans="1:10">
      <c r="A333" s="109" t="s">
        <v>160</v>
      </c>
      <c r="B333" s="109" t="s">
        <v>600</v>
      </c>
      <c r="C333" s="110">
        <v>10</v>
      </c>
      <c r="D333" s="110">
        <v>360</v>
      </c>
      <c r="E333" s="109" t="s">
        <v>820</v>
      </c>
      <c r="F333" s="110"/>
      <c r="G333" s="110"/>
      <c r="H333" s="110"/>
      <c r="I333" s="110"/>
      <c r="J333" s="109" t="s">
        <v>821</v>
      </c>
    </row>
    <row r="334" spans="1:10">
      <c r="A334" s="109" t="s">
        <v>160</v>
      </c>
      <c r="B334" s="109" t="s">
        <v>600</v>
      </c>
      <c r="C334" s="110">
        <v>11</v>
      </c>
      <c r="D334" s="110">
        <v>360</v>
      </c>
      <c r="E334" s="109" t="s">
        <v>820</v>
      </c>
      <c r="F334" s="110"/>
      <c r="G334" s="110"/>
      <c r="H334" s="110"/>
      <c r="I334" s="110"/>
      <c r="J334" s="109" t="s">
        <v>821</v>
      </c>
    </row>
    <row r="335" spans="1:10">
      <c r="A335" s="109" t="s">
        <v>160</v>
      </c>
      <c r="B335" s="109" t="s">
        <v>600</v>
      </c>
      <c r="C335" s="110">
        <v>12</v>
      </c>
      <c r="D335" s="110">
        <v>360</v>
      </c>
      <c r="E335" s="109" t="s">
        <v>820</v>
      </c>
      <c r="F335" s="110"/>
      <c r="G335" s="110"/>
      <c r="H335" s="110"/>
      <c r="I335" s="110"/>
      <c r="J335" s="109" t="s">
        <v>821</v>
      </c>
    </row>
    <row r="336" spans="1:10">
      <c r="A336" s="109" t="s">
        <v>160</v>
      </c>
      <c r="B336" s="109" t="s">
        <v>600</v>
      </c>
      <c r="C336" s="110">
        <v>13</v>
      </c>
      <c r="D336" s="110">
        <v>360</v>
      </c>
      <c r="E336" s="109" t="s">
        <v>820</v>
      </c>
      <c r="F336" s="110"/>
      <c r="G336" s="110"/>
      <c r="H336" s="110"/>
      <c r="I336" s="110"/>
      <c r="J336" s="109" t="s">
        <v>821</v>
      </c>
    </row>
    <row r="337" spans="1:10">
      <c r="A337" s="109" t="s">
        <v>160</v>
      </c>
      <c r="B337" s="109" t="s">
        <v>600</v>
      </c>
      <c r="C337" s="110">
        <v>14</v>
      </c>
      <c r="D337" s="110">
        <v>360</v>
      </c>
      <c r="E337" s="109" t="s">
        <v>820</v>
      </c>
      <c r="F337" s="110"/>
      <c r="G337" s="110"/>
      <c r="H337" s="110"/>
      <c r="I337" s="110"/>
      <c r="J337" s="109" t="s">
        <v>821</v>
      </c>
    </row>
    <row r="338" spans="1:10">
      <c r="A338" s="109" t="s">
        <v>160</v>
      </c>
      <c r="B338" s="109" t="s">
        <v>600</v>
      </c>
      <c r="C338" s="110">
        <v>15</v>
      </c>
      <c r="D338" s="110">
        <v>360</v>
      </c>
      <c r="E338" s="109" t="s">
        <v>820</v>
      </c>
      <c r="F338" s="110"/>
      <c r="G338" s="110"/>
      <c r="H338" s="110"/>
      <c r="I338" s="110"/>
      <c r="J338" s="109" t="s">
        <v>821</v>
      </c>
    </row>
    <row r="339" spans="1:10">
      <c r="A339" s="109" t="s">
        <v>160</v>
      </c>
      <c r="B339" s="109" t="s">
        <v>600</v>
      </c>
      <c r="C339" s="110">
        <v>16</v>
      </c>
      <c r="D339" s="110">
        <v>363.34</v>
      </c>
      <c r="E339" s="109" t="s">
        <v>822</v>
      </c>
      <c r="F339" s="110">
        <v>40</v>
      </c>
      <c r="G339" s="109" t="s">
        <v>823</v>
      </c>
      <c r="H339" s="109" t="s">
        <v>853</v>
      </c>
      <c r="I339" s="109" t="s">
        <v>262</v>
      </c>
      <c r="J339" s="109" t="s">
        <v>821</v>
      </c>
    </row>
    <row r="340" spans="1:10">
      <c r="A340" s="109" t="s">
        <v>160</v>
      </c>
      <c r="B340" s="109" t="s">
        <v>600</v>
      </c>
      <c r="C340" s="110">
        <v>17</v>
      </c>
      <c r="D340" s="110">
        <v>360.34</v>
      </c>
      <c r="E340" s="109" t="s">
        <v>820</v>
      </c>
      <c r="F340" s="110"/>
      <c r="G340" s="110"/>
      <c r="H340" s="110"/>
      <c r="I340" s="110"/>
      <c r="J340" s="109" t="s">
        <v>821</v>
      </c>
    </row>
    <row r="341" spans="1:10">
      <c r="A341" s="109" t="s">
        <v>160</v>
      </c>
      <c r="B341" s="109" t="s">
        <v>600</v>
      </c>
      <c r="C341" s="110">
        <v>18</v>
      </c>
      <c r="D341" s="110">
        <v>393.31</v>
      </c>
      <c r="E341" s="109" t="s">
        <v>822</v>
      </c>
      <c r="F341" s="110">
        <v>40</v>
      </c>
      <c r="G341" s="109" t="s">
        <v>823</v>
      </c>
      <c r="H341" s="109" t="s">
        <v>854</v>
      </c>
      <c r="I341" s="109" t="s">
        <v>185</v>
      </c>
      <c r="J341" s="109" t="s">
        <v>821</v>
      </c>
    </row>
    <row r="342" spans="1:10">
      <c r="A342" s="109" t="s">
        <v>160</v>
      </c>
      <c r="B342" s="109" t="s">
        <v>600</v>
      </c>
      <c r="C342" s="110">
        <v>19</v>
      </c>
      <c r="D342" s="110">
        <v>360.84</v>
      </c>
      <c r="E342" s="109" t="s">
        <v>820</v>
      </c>
      <c r="F342" s="110"/>
      <c r="G342" s="110"/>
      <c r="H342" s="110"/>
      <c r="I342" s="110"/>
      <c r="J342" s="109" t="s">
        <v>821</v>
      </c>
    </row>
    <row r="343" spans="1:10">
      <c r="A343" s="109" t="s">
        <v>160</v>
      </c>
      <c r="B343" s="109" t="s">
        <v>600</v>
      </c>
      <c r="C343" s="110">
        <v>20</v>
      </c>
      <c r="D343" s="110">
        <v>360</v>
      </c>
      <c r="E343" s="109" t="s">
        <v>820</v>
      </c>
      <c r="F343" s="110"/>
      <c r="G343" s="110"/>
      <c r="H343" s="110"/>
      <c r="I343" s="110"/>
      <c r="J343" s="109" t="s">
        <v>821</v>
      </c>
    </row>
    <row r="344" spans="1:10">
      <c r="A344" s="109" t="s">
        <v>160</v>
      </c>
      <c r="B344" s="109" t="s">
        <v>600</v>
      </c>
      <c r="C344" s="110">
        <v>21</v>
      </c>
      <c r="D344" s="110">
        <v>360</v>
      </c>
      <c r="E344" s="109" t="s">
        <v>820</v>
      </c>
      <c r="F344" s="110"/>
      <c r="G344" s="110"/>
      <c r="H344" s="110"/>
      <c r="I344" s="110"/>
      <c r="J344" s="109" t="s">
        <v>821</v>
      </c>
    </row>
    <row r="345" spans="1:10">
      <c r="A345" s="109" t="s">
        <v>160</v>
      </c>
      <c r="B345" s="109" t="s">
        <v>600</v>
      </c>
      <c r="C345" s="110">
        <v>22</v>
      </c>
      <c r="D345" s="110">
        <v>360</v>
      </c>
      <c r="E345" s="109" t="s">
        <v>820</v>
      </c>
      <c r="F345" s="110"/>
      <c r="G345" s="110"/>
      <c r="H345" s="110"/>
      <c r="I345" s="110"/>
      <c r="J345" s="109" t="s">
        <v>821</v>
      </c>
    </row>
    <row r="346" spans="1:10">
      <c r="A346" s="109" t="s">
        <v>160</v>
      </c>
      <c r="B346" s="109" t="s">
        <v>600</v>
      </c>
      <c r="C346" s="110">
        <v>23</v>
      </c>
      <c r="D346" s="110">
        <v>360</v>
      </c>
      <c r="E346" s="109" t="s">
        <v>820</v>
      </c>
      <c r="F346" s="110"/>
      <c r="G346" s="110"/>
      <c r="H346" s="110"/>
      <c r="I346" s="110"/>
      <c r="J346" s="109" t="s">
        <v>821</v>
      </c>
    </row>
    <row r="347" spans="1:10">
      <c r="A347" s="109" t="s">
        <v>160</v>
      </c>
      <c r="B347" s="109" t="s">
        <v>600</v>
      </c>
      <c r="C347" s="110">
        <v>24</v>
      </c>
      <c r="D347" s="110">
        <v>360</v>
      </c>
      <c r="E347" s="109" t="s">
        <v>820</v>
      </c>
      <c r="F347" s="110"/>
      <c r="G347" s="110"/>
      <c r="H347" s="110"/>
      <c r="I347" s="110"/>
      <c r="J347" s="109" t="s">
        <v>821</v>
      </c>
    </row>
    <row r="348" spans="1:10">
      <c r="A348" s="109" t="s">
        <v>160</v>
      </c>
      <c r="B348" s="109" t="s">
        <v>600</v>
      </c>
      <c r="C348" s="110">
        <v>25</v>
      </c>
      <c r="D348" s="110">
        <v>360</v>
      </c>
      <c r="E348" s="109" t="s">
        <v>820</v>
      </c>
      <c r="F348" s="110"/>
      <c r="G348" s="110"/>
      <c r="H348" s="110"/>
      <c r="I348" s="110"/>
      <c r="J348" s="109" t="s">
        <v>821</v>
      </c>
    </row>
    <row r="349" spans="1:10">
      <c r="A349" s="109" t="s">
        <v>160</v>
      </c>
      <c r="B349" s="109" t="s">
        <v>600</v>
      </c>
      <c r="C349" s="110">
        <v>26</v>
      </c>
      <c r="D349" s="110">
        <v>360</v>
      </c>
      <c r="E349" s="109" t="s">
        <v>820</v>
      </c>
      <c r="F349" s="110"/>
      <c r="G349" s="110"/>
      <c r="H349" s="110"/>
      <c r="I349" s="110"/>
      <c r="J349" s="109" t="s">
        <v>821</v>
      </c>
    </row>
    <row r="350" spans="1:10">
      <c r="A350" s="109" t="s">
        <v>160</v>
      </c>
      <c r="B350" s="109" t="s">
        <v>600</v>
      </c>
      <c r="C350" s="110">
        <v>27</v>
      </c>
      <c r="D350" s="110">
        <v>360</v>
      </c>
      <c r="E350" s="109" t="s">
        <v>820</v>
      </c>
      <c r="F350" s="110"/>
      <c r="G350" s="110"/>
      <c r="H350" s="110"/>
      <c r="I350" s="110"/>
      <c r="J350" s="109" t="s">
        <v>821</v>
      </c>
    </row>
    <row r="351" spans="1:10">
      <c r="A351" s="109" t="s">
        <v>160</v>
      </c>
      <c r="B351" s="109" t="s">
        <v>600</v>
      </c>
      <c r="C351" s="110">
        <v>28</v>
      </c>
      <c r="D351" s="110">
        <v>360</v>
      </c>
      <c r="E351" s="109" t="s">
        <v>820</v>
      </c>
      <c r="F351" s="110"/>
      <c r="G351" s="110"/>
      <c r="H351" s="110"/>
      <c r="I351" s="110"/>
      <c r="J351" s="109" t="s">
        <v>821</v>
      </c>
    </row>
    <row r="352" spans="1:10">
      <c r="A352" s="109" t="s">
        <v>160</v>
      </c>
      <c r="B352" s="109" t="s">
        <v>600</v>
      </c>
      <c r="C352" s="110">
        <v>29</v>
      </c>
      <c r="D352" s="110">
        <v>360</v>
      </c>
      <c r="E352" s="109" t="s">
        <v>820</v>
      </c>
      <c r="F352" s="110"/>
      <c r="G352" s="110"/>
      <c r="H352" s="110"/>
      <c r="I352" s="110"/>
      <c r="J352" s="109" t="s">
        <v>821</v>
      </c>
    </row>
    <row r="353" spans="1:10">
      <c r="A353" s="109" t="s">
        <v>160</v>
      </c>
      <c r="B353" s="109" t="s">
        <v>600</v>
      </c>
      <c r="C353" s="110">
        <v>30</v>
      </c>
      <c r="D353" s="110">
        <v>360</v>
      </c>
      <c r="E353" s="109" t="s">
        <v>820</v>
      </c>
      <c r="F353" s="110"/>
      <c r="G353" s="110"/>
      <c r="H353" s="110"/>
      <c r="I353" s="110"/>
      <c r="J353" s="109" t="s">
        <v>821</v>
      </c>
    </row>
    <row r="354" spans="1:10">
      <c r="A354" s="109" t="s">
        <v>160</v>
      </c>
      <c r="B354" s="109" t="s">
        <v>600</v>
      </c>
      <c r="C354" s="110">
        <v>31</v>
      </c>
      <c r="D354" s="110">
        <v>360</v>
      </c>
      <c r="E354" s="109" t="s">
        <v>820</v>
      </c>
      <c r="F354" s="110"/>
      <c r="G354" s="110"/>
      <c r="H354" s="110"/>
      <c r="I354" s="110"/>
      <c r="J354" s="109" t="s">
        <v>821</v>
      </c>
    </row>
    <row r="355" spans="1:10">
      <c r="A355" s="109" t="s">
        <v>160</v>
      </c>
      <c r="B355" s="109" t="s">
        <v>600</v>
      </c>
      <c r="C355" s="110">
        <v>32</v>
      </c>
      <c r="D355" s="110">
        <v>360</v>
      </c>
      <c r="E355" s="109" t="s">
        <v>820</v>
      </c>
      <c r="F355" s="110"/>
      <c r="G355" s="110"/>
      <c r="H355" s="110"/>
      <c r="I355" s="110"/>
      <c r="J355" s="109" t="s">
        <v>821</v>
      </c>
    </row>
    <row r="356" spans="1:10">
      <c r="A356" s="109" t="s">
        <v>160</v>
      </c>
      <c r="B356" s="109" t="s">
        <v>600</v>
      </c>
      <c r="C356" s="110">
        <v>33</v>
      </c>
      <c r="D356" s="110">
        <v>362.66</v>
      </c>
      <c r="E356" s="109" t="s">
        <v>820</v>
      </c>
      <c r="F356" s="110"/>
      <c r="G356" s="110"/>
      <c r="H356" s="110"/>
      <c r="I356" s="110"/>
      <c r="J356" s="109" t="s">
        <v>821</v>
      </c>
    </row>
    <row r="357" spans="1:10">
      <c r="A357" s="109" t="s">
        <v>160</v>
      </c>
      <c r="B357" s="109" t="s">
        <v>600</v>
      </c>
      <c r="C357" s="110">
        <v>34</v>
      </c>
      <c r="D357" s="110">
        <v>362.06</v>
      </c>
      <c r="E357" s="109" t="s">
        <v>820</v>
      </c>
      <c r="F357" s="110"/>
      <c r="G357" s="110"/>
      <c r="H357" s="110"/>
      <c r="I357" s="110"/>
      <c r="J357" s="109" t="s">
        <v>821</v>
      </c>
    </row>
    <row r="358" spans="1:10">
      <c r="A358" s="109" t="s">
        <v>160</v>
      </c>
      <c r="B358" s="109" t="s">
        <v>598</v>
      </c>
      <c r="C358" s="110">
        <v>1</v>
      </c>
      <c r="D358" s="110">
        <v>365.94</v>
      </c>
      <c r="E358" s="109" t="s">
        <v>822</v>
      </c>
      <c r="F358" s="110">
        <v>40</v>
      </c>
      <c r="G358" s="109" t="s">
        <v>823</v>
      </c>
      <c r="H358" s="109" t="s">
        <v>855</v>
      </c>
      <c r="I358" s="109" t="s">
        <v>175</v>
      </c>
      <c r="J358" s="109" t="s">
        <v>821</v>
      </c>
    </row>
    <row r="359" spans="1:10">
      <c r="A359" s="109" t="s">
        <v>160</v>
      </c>
      <c r="B359" s="109" t="s">
        <v>598</v>
      </c>
      <c r="C359" s="110">
        <v>2</v>
      </c>
      <c r="D359" s="110">
        <v>360.05</v>
      </c>
      <c r="E359" s="109" t="s">
        <v>820</v>
      </c>
      <c r="F359" s="110"/>
      <c r="G359" s="110"/>
      <c r="H359" s="110"/>
      <c r="I359" s="110"/>
      <c r="J359" s="109" t="s">
        <v>821</v>
      </c>
    </row>
    <row r="360" spans="1:10">
      <c r="A360" s="109" t="s">
        <v>160</v>
      </c>
      <c r="B360" s="109" t="s">
        <v>598</v>
      </c>
      <c r="C360" s="110">
        <v>3</v>
      </c>
      <c r="D360" s="110">
        <v>360</v>
      </c>
      <c r="E360" s="109" t="s">
        <v>820</v>
      </c>
      <c r="F360" s="110"/>
      <c r="G360" s="110"/>
      <c r="H360" s="110"/>
      <c r="I360" s="110"/>
      <c r="J360" s="109" t="s">
        <v>821</v>
      </c>
    </row>
    <row r="361" spans="1:10">
      <c r="A361" s="109" t="s">
        <v>160</v>
      </c>
      <c r="B361" s="109" t="s">
        <v>598</v>
      </c>
      <c r="C361" s="110">
        <v>4</v>
      </c>
      <c r="D361" s="110">
        <v>360</v>
      </c>
      <c r="E361" s="109" t="s">
        <v>820</v>
      </c>
      <c r="F361" s="110"/>
      <c r="G361" s="110"/>
      <c r="H361" s="110"/>
      <c r="I361" s="110"/>
      <c r="J361" s="109" t="s">
        <v>821</v>
      </c>
    </row>
    <row r="362" spans="1:10">
      <c r="A362" s="109" t="s">
        <v>160</v>
      </c>
      <c r="B362" s="109" t="s">
        <v>598</v>
      </c>
      <c r="C362" s="110">
        <v>5</v>
      </c>
      <c r="D362" s="110">
        <v>360</v>
      </c>
      <c r="E362" s="109" t="s">
        <v>820</v>
      </c>
      <c r="F362" s="110"/>
      <c r="G362" s="110"/>
      <c r="H362" s="110"/>
      <c r="I362" s="110"/>
      <c r="J362" s="109" t="s">
        <v>821</v>
      </c>
    </row>
    <row r="363" spans="1:10">
      <c r="A363" s="109" t="s">
        <v>160</v>
      </c>
      <c r="B363" s="109" t="s">
        <v>598</v>
      </c>
      <c r="C363" s="110">
        <v>6</v>
      </c>
      <c r="D363" s="110">
        <v>360</v>
      </c>
      <c r="E363" s="109" t="s">
        <v>820</v>
      </c>
      <c r="F363" s="110"/>
      <c r="G363" s="110"/>
      <c r="H363" s="110"/>
      <c r="I363" s="110"/>
      <c r="J363" s="109" t="s">
        <v>821</v>
      </c>
    </row>
    <row r="364" spans="1:10">
      <c r="A364" s="109" t="s">
        <v>160</v>
      </c>
      <c r="B364" s="109" t="s">
        <v>598</v>
      </c>
      <c r="C364" s="110">
        <v>7</v>
      </c>
      <c r="D364" s="110">
        <v>360</v>
      </c>
      <c r="E364" s="109" t="s">
        <v>820</v>
      </c>
      <c r="F364" s="110"/>
      <c r="G364" s="110"/>
      <c r="H364" s="110"/>
      <c r="I364" s="110"/>
      <c r="J364" s="109" t="s">
        <v>821</v>
      </c>
    </row>
    <row r="365" spans="1:10">
      <c r="A365" s="109" t="s">
        <v>160</v>
      </c>
      <c r="B365" s="109" t="s">
        <v>598</v>
      </c>
      <c r="C365" s="110">
        <v>8</v>
      </c>
      <c r="D365" s="110">
        <v>360</v>
      </c>
      <c r="E365" s="109" t="s">
        <v>820</v>
      </c>
      <c r="F365" s="110"/>
      <c r="G365" s="110"/>
      <c r="H365" s="110"/>
      <c r="I365" s="110"/>
      <c r="J365" s="109" t="s">
        <v>821</v>
      </c>
    </row>
    <row r="366" spans="1:10">
      <c r="A366" s="109" t="s">
        <v>160</v>
      </c>
      <c r="B366" s="109" t="s">
        <v>598</v>
      </c>
      <c r="C366" s="110">
        <v>9</v>
      </c>
      <c r="D366" s="110">
        <v>360</v>
      </c>
      <c r="E366" s="109" t="s">
        <v>820</v>
      </c>
      <c r="F366" s="110"/>
      <c r="G366" s="110"/>
      <c r="H366" s="110"/>
      <c r="I366" s="110"/>
      <c r="J366" s="109" t="s">
        <v>821</v>
      </c>
    </row>
    <row r="367" spans="1:10">
      <c r="A367" s="109" t="s">
        <v>160</v>
      </c>
      <c r="B367" s="109" t="s">
        <v>598</v>
      </c>
      <c r="C367" s="110">
        <v>10</v>
      </c>
      <c r="D367" s="110">
        <v>360</v>
      </c>
      <c r="E367" s="109" t="s">
        <v>820</v>
      </c>
      <c r="F367" s="110"/>
      <c r="G367" s="110"/>
      <c r="H367" s="110"/>
      <c r="I367" s="110"/>
      <c r="J367" s="109" t="s">
        <v>821</v>
      </c>
    </row>
    <row r="368" spans="1:10">
      <c r="A368" s="109" t="s">
        <v>160</v>
      </c>
      <c r="B368" s="109" t="s">
        <v>598</v>
      </c>
      <c r="C368" s="110">
        <v>11</v>
      </c>
      <c r="D368" s="110">
        <v>360</v>
      </c>
      <c r="E368" s="109" t="s">
        <v>820</v>
      </c>
      <c r="F368" s="110"/>
      <c r="G368" s="110"/>
      <c r="H368" s="110"/>
      <c r="I368" s="110"/>
      <c r="J368" s="109" t="s">
        <v>821</v>
      </c>
    </row>
    <row r="369" spans="1:10">
      <c r="A369" s="109" t="s">
        <v>160</v>
      </c>
      <c r="B369" s="109" t="s">
        <v>598</v>
      </c>
      <c r="C369" s="110">
        <v>12</v>
      </c>
      <c r="D369" s="110">
        <v>360</v>
      </c>
      <c r="E369" s="109" t="s">
        <v>820</v>
      </c>
      <c r="F369" s="110"/>
      <c r="G369" s="110"/>
      <c r="H369" s="110"/>
      <c r="I369" s="110"/>
      <c r="J369" s="109" t="s">
        <v>821</v>
      </c>
    </row>
    <row r="370" spans="1:10">
      <c r="A370" s="109" t="s">
        <v>160</v>
      </c>
      <c r="B370" s="109" t="s">
        <v>598</v>
      </c>
      <c r="C370" s="110">
        <v>13</v>
      </c>
      <c r="D370" s="110">
        <v>360</v>
      </c>
      <c r="E370" s="109" t="s">
        <v>820</v>
      </c>
      <c r="F370" s="110"/>
      <c r="G370" s="110"/>
      <c r="H370" s="110"/>
      <c r="I370" s="110"/>
      <c r="J370" s="109" t="s">
        <v>821</v>
      </c>
    </row>
    <row r="371" spans="1:10">
      <c r="A371" s="109" t="s">
        <v>160</v>
      </c>
      <c r="B371" s="109" t="s">
        <v>598</v>
      </c>
      <c r="C371" s="110">
        <v>14</v>
      </c>
      <c r="D371" s="110">
        <v>360</v>
      </c>
      <c r="E371" s="109" t="s">
        <v>820</v>
      </c>
      <c r="F371" s="110"/>
      <c r="G371" s="110"/>
      <c r="H371" s="110"/>
      <c r="I371" s="110"/>
      <c r="J371" s="109" t="s">
        <v>821</v>
      </c>
    </row>
    <row r="372" spans="1:10">
      <c r="A372" s="109" t="s">
        <v>160</v>
      </c>
      <c r="B372" s="109" t="s">
        <v>598</v>
      </c>
      <c r="C372" s="110">
        <v>15</v>
      </c>
      <c r="D372" s="110">
        <v>360</v>
      </c>
      <c r="E372" s="109" t="s">
        <v>822</v>
      </c>
      <c r="F372" s="110">
        <v>40</v>
      </c>
      <c r="G372" s="109" t="s">
        <v>823</v>
      </c>
      <c r="H372" s="109" t="s">
        <v>856</v>
      </c>
      <c r="I372" s="109" t="s">
        <v>197</v>
      </c>
      <c r="J372" s="109" t="s">
        <v>821</v>
      </c>
    </row>
    <row r="373" spans="1:10">
      <c r="A373" s="109" t="s">
        <v>160</v>
      </c>
      <c r="B373" s="109" t="s">
        <v>598</v>
      </c>
      <c r="C373" s="110">
        <v>16</v>
      </c>
      <c r="D373" s="110">
        <v>389.5</v>
      </c>
      <c r="E373" s="109" t="s">
        <v>820</v>
      </c>
      <c r="F373" s="110"/>
      <c r="G373" s="110"/>
      <c r="H373" s="110"/>
      <c r="I373" s="110"/>
      <c r="J373" s="109" t="s">
        <v>821</v>
      </c>
    </row>
    <row r="374" spans="1:10">
      <c r="A374" s="109" t="s">
        <v>160</v>
      </c>
      <c r="B374" s="109" t="s">
        <v>598</v>
      </c>
      <c r="C374" s="110">
        <v>17</v>
      </c>
      <c r="D374" s="110">
        <v>453.7</v>
      </c>
      <c r="E374" s="109" t="s">
        <v>822</v>
      </c>
      <c r="F374" s="110">
        <v>40</v>
      </c>
      <c r="G374" s="109" t="s">
        <v>823</v>
      </c>
      <c r="H374" s="109" t="s">
        <v>857</v>
      </c>
      <c r="I374" s="109" t="s">
        <v>266</v>
      </c>
      <c r="J374" s="109" t="s">
        <v>821</v>
      </c>
    </row>
    <row r="375" spans="1:10">
      <c r="A375" s="109" t="s">
        <v>160</v>
      </c>
      <c r="B375" s="109" t="s">
        <v>598</v>
      </c>
      <c r="C375" s="110">
        <v>18</v>
      </c>
      <c r="D375" s="110">
        <v>360.39</v>
      </c>
      <c r="E375" s="109" t="s">
        <v>822</v>
      </c>
      <c r="F375" s="110">
        <v>40</v>
      </c>
      <c r="G375" s="109" t="s">
        <v>823</v>
      </c>
      <c r="H375" s="109" t="s">
        <v>858</v>
      </c>
      <c r="I375" s="109" t="s">
        <v>310</v>
      </c>
      <c r="J375" s="109" t="s">
        <v>821</v>
      </c>
    </row>
    <row r="376" spans="1:10">
      <c r="A376" s="109" t="s">
        <v>160</v>
      </c>
      <c r="B376" s="109" t="s">
        <v>598</v>
      </c>
      <c r="C376" s="110">
        <v>19</v>
      </c>
      <c r="D376" s="110">
        <v>360.83</v>
      </c>
      <c r="E376" s="109" t="s">
        <v>822</v>
      </c>
      <c r="F376" s="110">
        <v>40</v>
      </c>
      <c r="G376" s="109" t="s">
        <v>823</v>
      </c>
      <c r="H376" s="109" t="s">
        <v>859</v>
      </c>
      <c r="I376" s="109" t="s">
        <v>254</v>
      </c>
      <c r="J376" s="109" t="s">
        <v>821</v>
      </c>
    </row>
    <row r="377" spans="1:10">
      <c r="A377" s="109" t="s">
        <v>160</v>
      </c>
      <c r="B377" s="109" t="s">
        <v>598</v>
      </c>
      <c r="C377" s="110">
        <v>20</v>
      </c>
      <c r="D377" s="110">
        <v>360</v>
      </c>
      <c r="E377" s="109" t="s">
        <v>822</v>
      </c>
      <c r="F377" s="110">
        <v>50</v>
      </c>
      <c r="G377" s="109" t="s">
        <v>838</v>
      </c>
      <c r="H377" s="109" t="s">
        <v>860</v>
      </c>
      <c r="I377" s="109" t="s">
        <v>861</v>
      </c>
      <c r="J377" s="109" t="s">
        <v>821</v>
      </c>
    </row>
    <row r="378" spans="1:10">
      <c r="A378" s="109" t="s">
        <v>160</v>
      </c>
      <c r="B378" s="109" t="s">
        <v>598</v>
      </c>
      <c r="C378" s="110">
        <v>21</v>
      </c>
      <c r="D378" s="110">
        <v>360</v>
      </c>
      <c r="E378" s="109" t="s">
        <v>820</v>
      </c>
      <c r="F378" s="110"/>
      <c r="G378" s="110"/>
      <c r="H378" s="110"/>
      <c r="I378" s="110"/>
      <c r="J378" s="109" t="s">
        <v>821</v>
      </c>
    </row>
    <row r="379" spans="1:10">
      <c r="A379" s="109" t="s">
        <v>160</v>
      </c>
      <c r="B379" s="109" t="s">
        <v>598</v>
      </c>
      <c r="C379" s="110">
        <v>22</v>
      </c>
      <c r="D379" s="110">
        <v>360</v>
      </c>
      <c r="E379" s="109" t="s">
        <v>820</v>
      </c>
      <c r="F379" s="110"/>
      <c r="G379" s="110"/>
      <c r="H379" s="110"/>
      <c r="I379" s="110"/>
      <c r="J379" s="109" t="s">
        <v>821</v>
      </c>
    </row>
    <row r="380" spans="1:10">
      <c r="A380" s="109" t="s">
        <v>160</v>
      </c>
      <c r="B380" s="109" t="s">
        <v>598</v>
      </c>
      <c r="C380" s="110">
        <v>23</v>
      </c>
      <c r="D380" s="110">
        <v>360</v>
      </c>
      <c r="E380" s="109" t="s">
        <v>820</v>
      </c>
      <c r="F380" s="110"/>
      <c r="G380" s="110"/>
      <c r="H380" s="110"/>
      <c r="I380" s="110"/>
      <c r="J380" s="109" t="s">
        <v>821</v>
      </c>
    </row>
    <row r="381" spans="1:10">
      <c r="A381" s="109" t="s">
        <v>160</v>
      </c>
      <c r="B381" s="109" t="s">
        <v>598</v>
      </c>
      <c r="C381" s="110">
        <v>24</v>
      </c>
      <c r="D381" s="110">
        <v>360</v>
      </c>
      <c r="E381" s="109" t="s">
        <v>820</v>
      </c>
      <c r="F381" s="110"/>
      <c r="G381" s="110"/>
      <c r="H381" s="110"/>
      <c r="I381" s="110"/>
      <c r="J381" s="109" t="s">
        <v>821</v>
      </c>
    </row>
    <row r="382" spans="1:10">
      <c r="A382" s="109" t="s">
        <v>160</v>
      </c>
      <c r="B382" s="109" t="s">
        <v>598</v>
      </c>
      <c r="C382" s="110">
        <v>25</v>
      </c>
      <c r="D382" s="110">
        <v>360</v>
      </c>
      <c r="E382" s="109" t="s">
        <v>820</v>
      </c>
      <c r="F382" s="110"/>
      <c r="G382" s="110"/>
      <c r="H382" s="110"/>
      <c r="I382" s="110"/>
      <c r="J382" s="109" t="s">
        <v>821</v>
      </c>
    </row>
    <row r="383" spans="1:10">
      <c r="A383" s="109" t="s">
        <v>160</v>
      </c>
      <c r="B383" s="109" t="s">
        <v>598</v>
      </c>
      <c r="C383" s="110">
        <v>26</v>
      </c>
      <c r="D383" s="110">
        <v>360</v>
      </c>
      <c r="E383" s="109" t="s">
        <v>820</v>
      </c>
      <c r="F383" s="110"/>
      <c r="G383" s="110"/>
      <c r="H383" s="110"/>
      <c r="I383" s="110"/>
      <c r="J383" s="109" t="s">
        <v>821</v>
      </c>
    </row>
    <row r="384" spans="1:10">
      <c r="A384" s="109" t="s">
        <v>160</v>
      </c>
      <c r="B384" s="109" t="s">
        <v>598</v>
      </c>
      <c r="C384" s="110">
        <v>27</v>
      </c>
      <c r="D384" s="110">
        <v>360</v>
      </c>
      <c r="E384" s="109" t="s">
        <v>820</v>
      </c>
      <c r="F384" s="110"/>
      <c r="G384" s="110"/>
      <c r="H384" s="110"/>
      <c r="I384" s="110"/>
      <c r="J384" s="109" t="s">
        <v>821</v>
      </c>
    </row>
    <row r="385" spans="1:10">
      <c r="A385" s="109" t="s">
        <v>160</v>
      </c>
      <c r="B385" s="109" t="s">
        <v>598</v>
      </c>
      <c r="C385" s="110">
        <v>28</v>
      </c>
      <c r="D385" s="110">
        <v>360</v>
      </c>
      <c r="E385" s="109" t="s">
        <v>820</v>
      </c>
      <c r="F385" s="110"/>
      <c r="G385" s="110"/>
      <c r="H385" s="110"/>
      <c r="I385" s="110"/>
      <c r="J385" s="109" t="s">
        <v>821</v>
      </c>
    </row>
    <row r="386" spans="1:10">
      <c r="A386" s="109" t="s">
        <v>160</v>
      </c>
      <c r="B386" s="109" t="s">
        <v>598</v>
      </c>
      <c r="C386" s="110">
        <v>29</v>
      </c>
      <c r="D386" s="110">
        <v>360</v>
      </c>
      <c r="E386" s="109" t="s">
        <v>820</v>
      </c>
      <c r="F386" s="110"/>
      <c r="G386" s="110"/>
      <c r="H386" s="110"/>
      <c r="I386" s="110"/>
      <c r="J386" s="109" t="s">
        <v>821</v>
      </c>
    </row>
    <row r="387" spans="1:10">
      <c r="A387" s="109" t="s">
        <v>160</v>
      </c>
      <c r="B387" s="109" t="s">
        <v>598</v>
      </c>
      <c r="C387" s="110">
        <v>30</v>
      </c>
      <c r="D387" s="110">
        <v>360</v>
      </c>
      <c r="E387" s="109" t="s">
        <v>820</v>
      </c>
      <c r="F387" s="110"/>
      <c r="G387" s="110"/>
      <c r="H387" s="110"/>
      <c r="I387" s="110"/>
      <c r="J387" s="109" t="s">
        <v>821</v>
      </c>
    </row>
    <row r="388" spans="1:10">
      <c r="A388" s="109" t="s">
        <v>160</v>
      </c>
      <c r="B388" s="109" t="s">
        <v>598</v>
      </c>
      <c r="C388" s="110">
        <v>31</v>
      </c>
      <c r="D388" s="110">
        <v>360</v>
      </c>
      <c r="E388" s="109" t="s">
        <v>820</v>
      </c>
      <c r="F388" s="110"/>
      <c r="G388" s="110"/>
      <c r="H388" s="110"/>
      <c r="I388" s="110"/>
      <c r="J388" s="109" t="s">
        <v>821</v>
      </c>
    </row>
    <row r="389" spans="1:10">
      <c r="A389" s="109" t="s">
        <v>160</v>
      </c>
      <c r="B389" s="109" t="s">
        <v>598</v>
      </c>
      <c r="C389" s="110">
        <v>32</v>
      </c>
      <c r="D389" s="110">
        <v>360</v>
      </c>
      <c r="E389" s="109" t="s">
        <v>820</v>
      </c>
      <c r="F389" s="110"/>
      <c r="G389" s="110"/>
      <c r="H389" s="110"/>
      <c r="I389" s="110"/>
      <c r="J389" s="109" t="s">
        <v>821</v>
      </c>
    </row>
    <row r="390" spans="1:10">
      <c r="A390" s="109" t="s">
        <v>160</v>
      </c>
      <c r="B390" s="109" t="s">
        <v>598</v>
      </c>
      <c r="C390" s="110">
        <v>33</v>
      </c>
      <c r="D390" s="110">
        <v>362.66</v>
      </c>
      <c r="E390" s="109" t="s">
        <v>820</v>
      </c>
      <c r="F390" s="110"/>
      <c r="G390" s="110"/>
      <c r="H390" s="110"/>
      <c r="I390" s="110"/>
      <c r="J390" s="109" t="s">
        <v>821</v>
      </c>
    </row>
    <row r="391" spans="1:10">
      <c r="A391" s="109" t="s">
        <v>160</v>
      </c>
      <c r="B391" s="109" t="s">
        <v>598</v>
      </c>
      <c r="C391" s="110">
        <v>34</v>
      </c>
      <c r="D391" s="110">
        <v>362.06</v>
      </c>
      <c r="E391" s="109" t="s">
        <v>820</v>
      </c>
      <c r="F391" s="110"/>
      <c r="G391" s="110"/>
      <c r="H391" s="110"/>
      <c r="I391" s="110"/>
      <c r="J391" s="109" t="s">
        <v>821</v>
      </c>
    </row>
    <row r="392" spans="1:10">
      <c r="A392" s="109" t="s">
        <v>160</v>
      </c>
      <c r="B392" s="109" t="s">
        <v>591</v>
      </c>
      <c r="C392" s="110">
        <v>1</v>
      </c>
      <c r="D392" s="110">
        <v>365.94</v>
      </c>
      <c r="E392" s="109" t="s">
        <v>822</v>
      </c>
      <c r="F392" s="110">
        <v>40</v>
      </c>
      <c r="G392" s="109" t="s">
        <v>823</v>
      </c>
      <c r="H392" s="109" t="s">
        <v>862</v>
      </c>
      <c r="I392" s="109" t="s">
        <v>280</v>
      </c>
      <c r="J392" s="109" t="s">
        <v>821</v>
      </c>
    </row>
    <row r="393" spans="1:10">
      <c r="A393" s="109" t="s">
        <v>160</v>
      </c>
      <c r="B393" s="109" t="s">
        <v>591</v>
      </c>
      <c r="C393" s="110">
        <v>2</v>
      </c>
      <c r="D393" s="110">
        <v>360.05</v>
      </c>
      <c r="E393" s="109" t="s">
        <v>822</v>
      </c>
      <c r="F393" s="110">
        <v>40</v>
      </c>
      <c r="G393" s="109" t="s">
        <v>823</v>
      </c>
      <c r="H393" s="109" t="s">
        <v>863</v>
      </c>
      <c r="I393" s="109" t="s">
        <v>191</v>
      </c>
      <c r="J393" s="109" t="s">
        <v>821</v>
      </c>
    </row>
    <row r="394" spans="1:10">
      <c r="A394" s="109" t="s">
        <v>160</v>
      </c>
      <c r="B394" s="109" t="s">
        <v>591</v>
      </c>
      <c r="C394" s="110">
        <v>3</v>
      </c>
      <c r="D394" s="110">
        <v>360</v>
      </c>
      <c r="E394" s="109" t="s">
        <v>822</v>
      </c>
      <c r="F394" s="110">
        <v>40</v>
      </c>
      <c r="G394" s="109" t="s">
        <v>823</v>
      </c>
      <c r="H394" s="109" t="s">
        <v>864</v>
      </c>
      <c r="I394" s="109" t="s">
        <v>233</v>
      </c>
      <c r="J394" s="109" t="s">
        <v>821</v>
      </c>
    </row>
    <row r="395" spans="1:10">
      <c r="A395" s="109" t="s">
        <v>160</v>
      </c>
      <c r="B395" s="109" t="s">
        <v>591</v>
      </c>
      <c r="C395" s="110">
        <v>4</v>
      </c>
      <c r="D395" s="110">
        <v>360</v>
      </c>
      <c r="E395" s="109" t="s">
        <v>822</v>
      </c>
      <c r="F395" s="110">
        <v>40</v>
      </c>
      <c r="G395" s="109" t="s">
        <v>823</v>
      </c>
      <c r="H395" s="109" t="s">
        <v>865</v>
      </c>
      <c r="I395" s="109" t="s">
        <v>380</v>
      </c>
      <c r="J395" s="109" t="s">
        <v>821</v>
      </c>
    </row>
    <row r="396" spans="1:10">
      <c r="A396" s="109" t="s">
        <v>160</v>
      </c>
      <c r="B396" s="109" t="s">
        <v>591</v>
      </c>
      <c r="C396" s="110">
        <v>5</v>
      </c>
      <c r="D396" s="110">
        <v>360</v>
      </c>
      <c r="E396" s="109" t="s">
        <v>822</v>
      </c>
      <c r="F396" s="110">
        <v>40</v>
      </c>
      <c r="G396" s="109" t="s">
        <v>823</v>
      </c>
      <c r="H396" s="109" t="s">
        <v>866</v>
      </c>
      <c r="I396" s="109" t="s">
        <v>291</v>
      </c>
      <c r="J396" s="109" t="s">
        <v>821</v>
      </c>
    </row>
    <row r="397" spans="1:10">
      <c r="A397" s="109" t="s">
        <v>160</v>
      </c>
      <c r="B397" s="109" t="s">
        <v>591</v>
      </c>
      <c r="C397" s="110">
        <v>6</v>
      </c>
      <c r="D397" s="110">
        <v>360</v>
      </c>
      <c r="E397" s="109" t="s">
        <v>822</v>
      </c>
      <c r="F397" s="110">
        <v>40</v>
      </c>
      <c r="G397" s="109" t="s">
        <v>823</v>
      </c>
      <c r="H397" s="109" t="s">
        <v>867</v>
      </c>
      <c r="I397" s="109" t="s">
        <v>205</v>
      </c>
      <c r="J397" s="109" t="s">
        <v>821</v>
      </c>
    </row>
    <row r="398" spans="1:10">
      <c r="A398" s="109" t="s">
        <v>160</v>
      </c>
      <c r="B398" s="109" t="s">
        <v>591</v>
      </c>
      <c r="C398" s="110">
        <v>7</v>
      </c>
      <c r="D398" s="110">
        <v>360</v>
      </c>
      <c r="E398" s="109" t="s">
        <v>822</v>
      </c>
      <c r="F398" s="110">
        <v>40</v>
      </c>
      <c r="G398" s="109" t="s">
        <v>823</v>
      </c>
      <c r="H398" s="109" t="s">
        <v>868</v>
      </c>
      <c r="I398" s="109" t="s">
        <v>274</v>
      </c>
      <c r="J398" s="109" t="s">
        <v>821</v>
      </c>
    </row>
    <row r="399" spans="1:10">
      <c r="A399" s="109" t="s">
        <v>160</v>
      </c>
      <c r="B399" s="109" t="s">
        <v>591</v>
      </c>
      <c r="C399" s="110">
        <v>8</v>
      </c>
      <c r="D399" s="110">
        <v>360</v>
      </c>
      <c r="E399" s="109" t="s">
        <v>822</v>
      </c>
      <c r="F399" s="110">
        <v>40</v>
      </c>
      <c r="G399" s="109" t="s">
        <v>823</v>
      </c>
      <c r="H399" s="109" t="s">
        <v>869</v>
      </c>
      <c r="I399" s="109" t="s">
        <v>260</v>
      </c>
      <c r="J399" s="109" t="s">
        <v>821</v>
      </c>
    </row>
    <row r="400" spans="1:10">
      <c r="A400" s="109" t="s">
        <v>160</v>
      </c>
      <c r="B400" s="109" t="s">
        <v>591</v>
      </c>
      <c r="C400" s="110">
        <v>9</v>
      </c>
      <c r="D400" s="110">
        <v>448.54</v>
      </c>
      <c r="E400" s="109" t="s">
        <v>822</v>
      </c>
      <c r="F400" s="110">
        <v>40</v>
      </c>
      <c r="G400" s="109" t="s">
        <v>823</v>
      </c>
      <c r="H400" s="109" t="s">
        <v>870</v>
      </c>
      <c r="I400" s="109" t="s">
        <v>241</v>
      </c>
      <c r="J400" s="109" t="s">
        <v>821</v>
      </c>
    </row>
    <row r="401" spans="1:10">
      <c r="A401" s="109" t="s">
        <v>160</v>
      </c>
      <c r="B401" s="109" t="s">
        <v>591</v>
      </c>
      <c r="C401" s="110">
        <v>10</v>
      </c>
      <c r="D401" s="110">
        <v>373.41</v>
      </c>
      <c r="E401" s="109" t="s">
        <v>820</v>
      </c>
      <c r="F401" s="110"/>
      <c r="G401" s="110"/>
      <c r="H401" s="110"/>
      <c r="I401" s="110"/>
      <c r="J401" s="109" t="s">
        <v>821</v>
      </c>
    </row>
    <row r="402" spans="1:10">
      <c r="A402" s="109" t="s">
        <v>160</v>
      </c>
      <c r="B402" s="109" t="s">
        <v>591</v>
      </c>
      <c r="C402" s="110">
        <v>11</v>
      </c>
      <c r="D402" s="110">
        <v>393.5</v>
      </c>
      <c r="E402" s="109" t="s">
        <v>822</v>
      </c>
      <c r="F402" s="110">
        <v>40</v>
      </c>
      <c r="G402" s="109" t="s">
        <v>823</v>
      </c>
      <c r="H402" s="109" t="s">
        <v>871</v>
      </c>
      <c r="I402" s="109" t="s">
        <v>265</v>
      </c>
      <c r="J402" s="109" t="s">
        <v>821</v>
      </c>
    </row>
    <row r="403" spans="1:10">
      <c r="A403" s="109" t="s">
        <v>160</v>
      </c>
      <c r="B403" s="109" t="s">
        <v>591</v>
      </c>
      <c r="C403" s="110">
        <v>12</v>
      </c>
      <c r="D403" s="110">
        <v>367.2</v>
      </c>
      <c r="E403" s="109" t="s">
        <v>822</v>
      </c>
      <c r="F403" s="110">
        <v>40</v>
      </c>
      <c r="G403" s="109" t="s">
        <v>823</v>
      </c>
      <c r="H403" s="109" t="s">
        <v>872</v>
      </c>
      <c r="I403" s="109" t="s">
        <v>158</v>
      </c>
      <c r="J403" s="109" t="s">
        <v>821</v>
      </c>
    </row>
    <row r="404" spans="1:10">
      <c r="A404" s="109" t="s">
        <v>160</v>
      </c>
      <c r="B404" s="109" t="s">
        <v>591</v>
      </c>
      <c r="C404" s="110">
        <v>13</v>
      </c>
      <c r="D404" s="110">
        <v>400.13</v>
      </c>
      <c r="E404" s="109" t="s">
        <v>822</v>
      </c>
      <c r="F404" s="110">
        <v>40</v>
      </c>
      <c r="G404" s="109" t="s">
        <v>823</v>
      </c>
      <c r="H404" s="109" t="s">
        <v>873</v>
      </c>
      <c r="I404" s="109" t="s">
        <v>284</v>
      </c>
      <c r="J404" s="109" t="s">
        <v>821</v>
      </c>
    </row>
    <row r="405" spans="1:10">
      <c r="A405" s="109" t="s">
        <v>160</v>
      </c>
      <c r="B405" s="109" t="s">
        <v>591</v>
      </c>
      <c r="C405" s="110">
        <v>14</v>
      </c>
      <c r="D405" s="110">
        <v>478.95</v>
      </c>
      <c r="E405" s="109" t="s">
        <v>822</v>
      </c>
      <c r="F405" s="110">
        <v>40</v>
      </c>
      <c r="G405" s="109" t="s">
        <v>823</v>
      </c>
      <c r="H405" s="109" t="s">
        <v>874</v>
      </c>
      <c r="I405" s="109" t="s">
        <v>258</v>
      </c>
      <c r="J405" s="109" t="s">
        <v>821</v>
      </c>
    </row>
    <row r="406" spans="1:10">
      <c r="A406" s="109" t="s">
        <v>160</v>
      </c>
      <c r="B406" s="109" t="s">
        <v>591</v>
      </c>
      <c r="C406" s="110">
        <v>15</v>
      </c>
      <c r="D406" s="110">
        <v>360</v>
      </c>
      <c r="E406" s="109" t="s">
        <v>820</v>
      </c>
      <c r="F406" s="110"/>
      <c r="G406" s="110"/>
      <c r="H406" s="110"/>
      <c r="I406" s="110"/>
      <c r="J406" s="109" t="s">
        <v>821</v>
      </c>
    </row>
    <row r="407" spans="1:10">
      <c r="A407" s="109" t="s">
        <v>160</v>
      </c>
      <c r="B407" s="109" t="s">
        <v>591</v>
      </c>
      <c r="C407" s="110">
        <v>16</v>
      </c>
      <c r="D407" s="110">
        <v>360</v>
      </c>
      <c r="E407" s="109" t="s">
        <v>820</v>
      </c>
      <c r="F407" s="110"/>
      <c r="G407" s="110"/>
      <c r="H407" s="110"/>
      <c r="I407" s="110"/>
      <c r="J407" s="109" t="s">
        <v>821</v>
      </c>
    </row>
    <row r="408" spans="1:10">
      <c r="A408" s="109" t="s">
        <v>160</v>
      </c>
      <c r="B408" s="109" t="s">
        <v>591</v>
      </c>
      <c r="C408" s="110">
        <v>17</v>
      </c>
      <c r="D408" s="110">
        <v>360</v>
      </c>
      <c r="E408" s="109" t="s">
        <v>820</v>
      </c>
      <c r="F408" s="110"/>
      <c r="G408" s="110"/>
      <c r="H408" s="110"/>
      <c r="I408" s="110"/>
      <c r="J408" s="109" t="s">
        <v>821</v>
      </c>
    </row>
    <row r="409" spans="1:10">
      <c r="A409" s="109" t="s">
        <v>160</v>
      </c>
      <c r="B409" s="109" t="s">
        <v>591</v>
      </c>
      <c r="C409" s="110">
        <v>18</v>
      </c>
      <c r="D409" s="110">
        <v>360</v>
      </c>
      <c r="E409" s="109" t="s">
        <v>820</v>
      </c>
      <c r="F409" s="110"/>
      <c r="G409" s="110"/>
      <c r="H409" s="110"/>
      <c r="I409" s="110"/>
      <c r="J409" s="109" t="s">
        <v>821</v>
      </c>
    </row>
    <row r="410" spans="1:10">
      <c r="A410" s="109" t="s">
        <v>160</v>
      </c>
      <c r="B410" s="109" t="s">
        <v>591</v>
      </c>
      <c r="C410" s="110">
        <v>19</v>
      </c>
      <c r="D410" s="110">
        <v>360</v>
      </c>
      <c r="E410" s="109" t="s">
        <v>820</v>
      </c>
      <c r="F410" s="110"/>
      <c r="G410" s="110"/>
      <c r="H410" s="110"/>
      <c r="I410" s="110"/>
      <c r="J410" s="109" t="s">
        <v>821</v>
      </c>
    </row>
    <row r="411" spans="1:10">
      <c r="A411" s="109" t="s">
        <v>160</v>
      </c>
      <c r="B411" s="109" t="s">
        <v>591</v>
      </c>
      <c r="C411" s="110">
        <v>20</v>
      </c>
      <c r="D411" s="110">
        <v>360</v>
      </c>
      <c r="E411" s="109" t="s">
        <v>820</v>
      </c>
      <c r="F411" s="110"/>
      <c r="G411" s="110"/>
      <c r="H411" s="110"/>
      <c r="I411" s="110"/>
      <c r="J411" s="109" t="s">
        <v>821</v>
      </c>
    </row>
    <row r="412" spans="1:10">
      <c r="A412" s="109" t="s">
        <v>160</v>
      </c>
      <c r="B412" s="109" t="s">
        <v>591</v>
      </c>
      <c r="C412" s="110">
        <v>21</v>
      </c>
      <c r="D412" s="110">
        <v>360</v>
      </c>
      <c r="E412" s="109" t="s">
        <v>820</v>
      </c>
      <c r="F412" s="110"/>
      <c r="G412" s="110"/>
      <c r="H412" s="110"/>
      <c r="I412" s="110"/>
      <c r="J412" s="109" t="s">
        <v>821</v>
      </c>
    </row>
    <row r="413" spans="1:10">
      <c r="A413" s="109" t="s">
        <v>160</v>
      </c>
      <c r="B413" s="109" t="s">
        <v>591</v>
      </c>
      <c r="C413" s="110">
        <v>22</v>
      </c>
      <c r="D413" s="110">
        <v>360</v>
      </c>
      <c r="E413" s="109" t="s">
        <v>822</v>
      </c>
      <c r="F413" s="110">
        <v>40</v>
      </c>
      <c r="G413" s="109" t="s">
        <v>823</v>
      </c>
      <c r="H413" s="109" t="s">
        <v>875</v>
      </c>
      <c r="I413" s="109" t="s">
        <v>245</v>
      </c>
      <c r="J413" s="109" t="s">
        <v>821</v>
      </c>
    </row>
    <row r="414" spans="1:10">
      <c r="A414" s="109" t="s">
        <v>160</v>
      </c>
      <c r="B414" s="109" t="s">
        <v>591</v>
      </c>
      <c r="C414" s="110">
        <v>23</v>
      </c>
      <c r="D414" s="110">
        <v>360</v>
      </c>
      <c r="E414" s="109" t="s">
        <v>820</v>
      </c>
      <c r="F414" s="110"/>
      <c r="G414" s="110"/>
      <c r="H414" s="110"/>
      <c r="I414" s="110"/>
      <c r="J414" s="109" t="s">
        <v>821</v>
      </c>
    </row>
    <row r="415" spans="1:10">
      <c r="A415" s="109" t="s">
        <v>160</v>
      </c>
      <c r="B415" s="109" t="s">
        <v>591</v>
      </c>
      <c r="C415" s="110">
        <v>24</v>
      </c>
      <c r="D415" s="110">
        <v>362.66</v>
      </c>
      <c r="E415" s="109" t="s">
        <v>822</v>
      </c>
      <c r="F415" s="110">
        <v>50</v>
      </c>
      <c r="G415" s="109" t="s">
        <v>838</v>
      </c>
      <c r="H415" s="109" t="s">
        <v>876</v>
      </c>
      <c r="I415" s="109" t="s">
        <v>877</v>
      </c>
      <c r="J415" s="109" t="s">
        <v>821</v>
      </c>
    </row>
    <row r="416" spans="1:10">
      <c r="A416" s="109" t="s">
        <v>160</v>
      </c>
      <c r="B416" s="109" t="s">
        <v>591</v>
      </c>
      <c r="C416" s="110">
        <v>25</v>
      </c>
      <c r="D416" s="110">
        <v>362.06</v>
      </c>
      <c r="E416" s="109" t="s">
        <v>820</v>
      </c>
      <c r="F416" s="110"/>
      <c r="G416" s="110"/>
      <c r="H416" s="110"/>
      <c r="I416" s="110"/>
      <c r="J416" s="109" t="s">
        <v>821</v>
      </c>
    </row>
    <row r="417" spans="1:10">
      <c r="A417" s="109" t="s">
        <v>160</v>
      </c>
      <c r="B417" s="109" t="s">
        <v>578</v>
      </c>
      <c r="C417" s="110">
        <v>1</v>
      </c>
      <c r="D417" s="110">
        <v>360</v>
      </c>
      <c r="E417" s="109" t="s">
        <v>822</v>
      </c>
      <c r="F417" s="110">
        <v>40</v>
      </c>
      <c r="G417" s="109" t="s">
        <v>823</v>
      </c>
      <c r="H417" s="109" t="s">
        <v>853</v>
      </c>
      <c r="I417" s="109" t="s">
        <v>262</v>
      </c>
      <c r="J417" s="109" t="s">
        <v>821</v>
      </c>
    </row>
    <row r="418" spans="1:10">
      <c r="A418" s="109" t="s">
        <v>160</v>
      </c>
      <c r="B418" s="109" t="s">
        <v>578</v>
      </c>
      <c r="C418" s="110">
        <v>2</v>
      </c>
      <c r="D418" s="110">
        <v>360</v>
      </c>
      <c r="E418" s="109" t="s">
        <v>822</v>
      </c>
      <c r="F418" s="110">
        <v>40</v>
      </c>
      <c r="G418" s="109" t="s">
        <v>823</v>
      </c>
      <c r="H418" s="109" t="s">
        <v>853</v>
      </c>
      <c r="I418" s="109" t="s">
        <v>262</v>
      </c>
      <c r="J418" s="109" t="s">
        <v>821</v>
      </c>
    </row>
    <row r="419" spans="1:10">
      <c r="A419" s="109" t="s">
        <v>160</v>
      </c>
      <c r="B419" s="109" t="s">
        <v>578</v>
      </c>
      <c r="C419" s="110">
        <v>3</v>
      </c>
      <c r="D419" s="110">
        <v>360</v>
      </c>
      <c r="E419" s="109" t="s">
        <v>822</v>
      </c>
      <c r="F419" s="110"/>
      <c r="G419" s="110"/>
      <c r="H419" s="110" t="s">
        <v>314</v>
      </c>
      <c r="I419" s="110" t="s">
        <v>315</v>
      </c>
      <c r="J419" s="109" t="s">
        <v>821</v>
      </c>
    </row>
    <row r="420" spans="1:10">
      <c r="A420" s="109" t="s">
        <v>160</v>
      </c>
      <c r="B420" s="109" t="s">
        <v>578</v>
      </c>
      <c r="C420" s="110">
        <v>4</v>
      </c>
      <c r="D420" s="110">
        <v>360</v>
      </c>
      <c r="E420" s="109" t="s">
        <v>820</v>
      </c>
      <c r="F420" s="110"/>
      <c r="G420" s="110"/>
      <c r="H420" s="110"/>
      <c r="I420" s="110"/>
      <c r="J420" s="109" t="s">
        <v>821</v>
      </c>
    </row>
    <row r="421" spans="1:10">
      <c r="A421" s="109" t="s">
        <v>160</v>
      </c>
      <c r="B421" s="109" t="s">
        <v>578</v>
      </c>
      <c r="C421" s="110">
        <v>5</v>
      </c>
      <c r="D421" s="110">
        <v>360</v>
      </c>
      <c r="E421" s="109" t="s">
        <v>820</v>
      </c>
      <c r="F421" s="110"/>
      <c r="G421" s="110"/>
      <c r="H421" s="110"/>
      <c r="I421" s="110"/>
      <c r="J421" s="109" t="s">
        <v>821</v>
      </c>
    </row>
    <row r="422" spans="1:10">
      <c r="A422" s="109" t="s">
        <v>160</v>
      </c>
      <c r="B422" s="109" t="s">
        <v>578</v>
      </c>
      <c r="C422" s="110">
        <v>6</v>
      </c>
      <c r="D422" s="110">
        <v>360</v>
      </c>
      <c r="E422" s="109" t="s">
        <v>820</v>
      </c>
      <c r="F422" s="110"/>
      <c r="G422" s="110"/>
      <c r="H422" s="110"/>
      <c r="I422" s="110"/>
      <c r="J422" s="109" t="s">
        <v>821</v>
      </c>
    </row>
    <row r="423" spans="1:10">
      <c r="A423" s="109" t="s">
        <v>160</v>
      </c>
      <c r="B423" s="109" t="s">
        <v>578</v>
      </c>
      <c r="C423" s="110">
        <v>7</v>
      </c>
      <c r="D423" s="110">
        <v>360</v>
      </c>
      <c r="E423" s="109" t="s">
        <v>820</v>
      </c>
      <c r="F423" s="110"/>
      <c r="G423" s="110"/>
      <c r="H423" s="110"/>
      <c r="I423" s="110"/>
      <c r="J423" s="109" t="s">
        <v>821</v>
      </c>
    </row>
    <row r="424" spans="1:10">
      <c r="A424" s="109" t="s">
        <v>160</v>
      </c>
      <c r="B424" s="109" t="s">
        <v>578</v>
      </c>
      <c r="C424" s="110">
        <v>8</v>
      </c>
      <c r="D424" s="110">
        <v>360</v>
      </c>
      <c r="E424" s="109" t="s">
        <v>820</v>
      </c>
      <c r="F424" s="110"/>
      <c r="G424" s="110"/>
      <c r="H424" s="110"/>
      <c r="I424" s="110"/>
      <c r="J424" s="109" t="s">
        <v>821</v>
      </c>
    </row>
    <row r="425" spans="1:10">
      <c r="A425" s="109" t="s">
        <v>160</v>
      </c>
      <c r="B425" s="109" t="s">
        <v>578</v>
      </c>
      <c r="C425" s="110">
        <v>9</v>
      </c>
      <c r="D425" s="110">
        <v>360</v>
      </c>
      <c r="E425" s="109" t="s">
        <v>820</v>
      </c>
      <c r="F425" s="110"/>
      <c r="G425" s="110"/>
      <c r="H425" s="110"/>
      <c r="I425" s="110"/>
      <c r="J425" s="109" t="s">
        <v>821</v>
      </c>
    </row>
    <row r="426" spans="1:10">
      <c r="A426" s="109" t="s">
        <v>160</v>
      </c>
      <c r="B426" s="109" t="s">
        <v>578</v>
      </c>
      <c r="C426" s="110">
        <v>10</v>
      </c>
      <c r="D426" s="110">
        <v>360</v>
      </c>
      <c r="E426" s="109" t="s">
        <v>822</v>
      </c>
      <c r="F426" s="110"/>
      <c r="G426" s="110"/>
      <c r="H426" s="110"/>
      <c r="I426" s="110"/>
      <c r="J426" s="109" t="s">
        <v>821</v>
      </c>
    </row>
    <row r="427" spans="1:10">
      <c r="A427" s="109" t="s">
        <v>160</v>
      </c>
      <c r="B427" s="109" t="s">
        <v>578</v>
      </c>
      <c r="C427" s="110">
        <v>11</v>
      </c>
      <c r="D427" s="110">
        <v>360</v>
      </c>
      <c r="E427" s="109" t="s">
        <v>820</v>
      </c>
      <c r="F427" s="110"/>
      <c r="G427" s="110"/>
      <c r="H427" s="110"/>
      <c r="I427" s="110"/>
      <c r="J427" s="109" t="s">
        <v>821</v>
      </c>
    </row>
    <row r="428" spans="1:10">
      <c r="A428" s="109" t="s">
        <v>160</v>
      </c>
      <c r="B428" s="109" t="s">
        <v>578</v>
      </c>
      <c r="C428" s="110">
        <v>12</v>
      </c>
      <c r="D428" s="110">
        <v>360</v>
      </c>
      <c r="E428" s="109" t="s">
        <v>820</v>
      </c>
      <c r="F428" s="110"/>
      <c r="G428" s="110"/>
      <c r="H428" s="110"/>
      <c r="I428" s="110"/>
      <c r="J428" s="109" t="s">
        <v>821</v>
      </c>
    </row>
    <row r="429" spans="1:10">
      <c r="A429" s="109" t="s">
        <v>160</v>
      </c>
      <c r="B429" s="109" t="s">
        <v>578</v>
      </c>
      <c r="C429" s="110">
        <v>13</v>
      </c>
      <c r="D429" s="110">
        <v>413.89</v>
      </c>
      <c r="E429" s="109" t="s">
        <v>822</v>
      </c>
      <c r="F429" s="110">
        <v>40</v>
      </c>
      <c r="G429" s="109" t="s">
        <v>823</v>
      </c>
      <c r="H429" s="109" t="s">
        <v>878</v>
      </c>
      <c r="I429" s="109" t="s">
        <v>166</v>
      </c>
      <c r="J429" s="109" t="s">
        <v>821</v>
      </c>
    </row>
    <row r="430" spans="1:10">
      <c r="A430" s="109" t="s">
        <v>160</v>
      </c>
      <c r="B430" s="109" t="s">
        <v>578</v>
      </c>
      <c r="C430" s="110">
        <v>14</v>
      </c>
      <c r="D430" s="110">
        <v>363.06</v>
      </c>
      <c r="E430" s="109" t="s">
        <v>822</v>
      </c>
      <c r="F430" s="110">
        <v>40</v>
      </c>
      <c r="G430" s="109" t="s">
        <v>823</v>
      </c>
      <c r="H430" s="109" t="s">
        <v>859</v>
      </c>
      <c r="I430" s="109" t="s">
        <v>254</v>
      </c>
      <c r="J430" s="109" t="s">
        <v>821</v>
      </c>
    </row>
    <row r="431" spans="1:10">
      <c r="A431" s="109" t="s">
        <v>160</v>
      </c>
      <c r="B431" s="109" t="s">
        <v>578</v>
      </c>
      <c r="C431" s="110">
        <v>15</v>
      </c>
      <c r="D431" s="110">
        <v>376.09</v>
      </c>
      <c r="E431" s="109" t="s">
        <v>822</v>
      </c>
      <c r="F431" s="110">
        <v>40</v>
      </c>
      <c r="G431" s="109" t="s">
        <v>823</v>
      </c>
      <c r="H431" s="109" t="s">
        <v>879</v>
      </c>
      <c r="I431" s="109" t="s">
        <v>221</v>
      </c>
      <c r="J431" s="109" t="s">
        <v>821</v>
      </c>
    </row>
    <row r="432" spans="1:10">
      <c r="A432" s="109" t="s">
        <v>160</v>
      </c>
      <c r="B432" s="109" t="s">
        <v>578</v>
      </c>
      <c r="C432" s="110">
        <v>16</v>
      </c>
      <c r="D432" s="110">
        <v>360.15</v>
      </c>
      <c r="E432" s="109" t="s">
        <v>822</v>
      </c>
      <c r="F432" s="110">
        <v>40</v>
      </c>
      <c r="G432" s="109" t="s">
        <v>823</v>
      </c>
      <c r="H432" s="109" t="s">
        <v>879</v>
      </c>
      <c r="I432" s="109" t="s">
        <v>221</v>
      </c>
      <c r="J432" s="109" t="s">
        <v>821</v>
      </c>
    </row>
    <row r="433" spans="1:10">
      <c r="A433" s="109" t="s">
        <v>160</v>
      </c>
      <c r="B433" s="109" t="s">
        <v>578</v>
      </c>
      <c r="C433" s="110">
        <v>17</v>
      </c>
      <c r="D433" s="110">
        <v>360</v>
      </c>
      <c r="E433" s="109" t="s">
        <v>822</v>
      </c>
      <c r="F433" s="110">
        <v>40</v>
      </c>
      <c r="G433" s="109" t="s">
        <v>823</v>
      </c>
      <c r="H433" s="109" t="s">
        <v>880</v>
      </c>
      <c r="I433" s="109" t="s">
        <v>215</v>
      </c>
      <c r="J433" s="109" t="s">
        <v>821</v>
      </c>
    </row>
    <row r="434" spans="1:10">
      <c r="A434" s="109" t="s">
        <v>160</v>
      </c>
      <c r="B434" s="109" t="s">
        <v>578</v>
      </c>
      <c r="C434" s="110">
        <v>18</v>
      </c>
      <c r="D434" s="110">
        <v>360</v>
      </c>
      <c r="E434" s="109" t="s">
        <v>820</v>
      </c>
      <c r="F434" s="110"/>
      <c r="G434" s="110"/>
      <c r="H434" s="110"/>
      <c r="I434" s="110"/>
      <c r="J434" s="109" t="s">
        <v>821</v>
      </c>
    </row>
    <row r="435" spans="1:10">
      <c r="A435" s="109" t="s">
        <v>160</v>
      </c>
      <c r="B435" s="109" t="s">
        <v>578</v>
      </c>
      <c r="C435" s="110">
        <v>19</v>
      </c>
      <c r="D435" s="110">
        <v>360</v>
      </c>
      <c r="E435" s="109" t="s">
        <v>820</v>
      </c>
      <c r="F435" s="110"/>
      <c r="G435" s="110"/>
      <c r="H435" s="110"/>
      <c r="I435" s="110"/>
      <c r="J435" s="109" t="s">
        <v>821</v>
      </c>
    </row>
    <row r="436" spans="1:10">
      <c r="A436" s="109" t="s">
        <v>160</v>
      </c>
      <c r="B436" s="109" t="s">
        <v>578</v>
      </c>
      <c r="C436" s="110">
        <v>20</v>
      </c>
      <c r="D436" s="110">
        <v>360</v>
      </c>
      <c r="E436" s="109" t="s">
        <v>822</v>
      </c>
      <c r="F436" s="110">
        <v>50</v>
      </c>
      <c r="G436" s="109" t="s">
        <v>838</v>
      </c>
      <c r="H436" s="109" t="s">
        <v>881</v>
      </c>
      <c r="I436" s="109" t="s">
        <v>882</v>
      </c>
      <c r="J436" s="109" t="s">
        <v>821</v>
      </c>
    </row>
    <row r="437" spans="1:10">
      <c r="A437" s="109" t="s">
        <v>160</v>
      </c>
      <c r="B437" s="109" t="s">
        <v>578</v>
      </c>
      <c r="C437" s="110">
        <v>21</v>
      </c>
      <c r="D437" s="110">
        <v>360</v>
      </c>
      <c r="E437" s="109" t="s">
        <v>822</v>
      </c>
      <c r="F437" s="110">
        <v>40</v>
      </c>
      <c r="G437" s="109" t="s">
        <v>823</v>
      </c>
      <c r="H437" s="109" t="s">
        <v>883</v>
      </c>
      <c r="I437" s="109" t="s">
        <v>237</v>
      </c>
      <c r="J437" s="109" t="s">
        <v>821</v>
      </c>
    </row>
    <row r="438" spans="1:10">
      <c r="A438" s="109" t="s">
        <v>160</v>
      </c>
      <c r="B438" s="109" t="s">
        <v>578</v>
      </c>
      <c r="C438" s="110">
        <v>22</v>
      </c>
      <c r="D438" s="110">
        <v>360</v>
      </c>
      <c r="E438" s="109" t="s">
        <v>822</v>
      </c>
      <c r="F438" s="110">
        <v>40</v>
      </c>
      <c r="G438" s="109" t="s">
        <v>823</v>
      </c>
      <c r="H438" s="109" t="s">
        <v>884</v>
      </c>
      <c r="I438" s="109" t="s">
        <v>187</v>
      </c>
      <c r="J438" s="109" t="s">
        <v>821</v>
      </c>
    </row>
    <row r="439" spans="1:10">
      <c r="A439" s="109" t="s">
        <v>160</v>
      </c>
      <c r="B439" s="109" t="s">
        <v>578</v>
      </c>
      <c r="C439" s="110">
        <v>23</v>
      </c>
      <c r="D439" s="110">
        <v>360</v>
      </c>
      <c r="E439" s="109" t="s">
        <v>822</v>
      </c>
      <c r="F439" s="110">
        <v>40</v>
      </c>
      <c r="G439" s="109" t="s">
        <v>823</v>
      </c>
      <c r="H439" s="109" t="s">
        <v>885</v>
      </c>
      <c r="I439" s="109" t="s">
        <v>213</v>
      </c>
      <c r="J439" s="109" t="s">
        <v>821</v>
      </c>
    </row>
    <row r="440" spans="1:10">
      <c r="A440" s="109" t="s">
        <v>160</v>
      </c>
      <c r="B440" s="109" t="s">
        <v>578</v>
      </c>
      <c r="C440" s="110">
        <v>24</v>
      </c>
      <c r="D440" s="110">
        <v>360</v>
      </c>
      <c r="E440" s="109" t="s">
        <v>822</v>
      </c>
      <c r="F440" s="110">
        <v>40</v>
      </c>
      <c r="G440" s="109" t="s">
        <v>823</v>
      </c>
      <c r="H440" s="109" t="s">
        <v>886</v>
      </c>
      <c r="I440" s="109" t="s">
        <v>169</v>
      </c>
      <c r="J440" s="109" t="s">
        <v>821</v>
      </c>
    </row>
    <row r="441" spans="1:10">
      <c r="A441" s="109" t="s">
        <v>160</v>
      </c>
      <c r="B441" s="109" t="s">
        <v>578</v>
      </c>
      <c r="C441" s="110">
        <v>25</v>
      </c>
      <c r="D441" s="110">
        <v>360</v>
      </c>
      <c r="E441" s="109" t="s">
        <v>822</v>
      </c>
      <c r="F441" s="110">
        <v>40</v>
      </c>
      <c r="G441" s="109" t="s">
        <v>823</v>
      </c>
      <c r="H441" s="109" t="s">
        <v>887</v>
      </c>
      <c r="I441" s="109" t="s">
        <v>199</v>
      </c>
      <c r="J441" s="109" t="s">
        <v>821</v>
      </c>
    </row>
    <row r="442" spans="1:10">
      <c r="A442" s="109" t="s">
        <v>160</v>
      </c>
      <c r="B442" s="109" t="s">
        <v>578</v>
      </c>
      <c r="C442" s="110">
        <v>26</v>
      </c>
      <c r="D442" s="110">
        <v>360</v>
      </c>
      <c r="E442" s="109" t="s">
        <v>822</v>
      </c>
      <c r="F442" s="110">
        <v>40</v>
      </c>
      <c r="G442" s="109" t="s">
        <v>823</v>
      </c>
      <c r="H442" s="109" t="s">
        <v>888</v>
      </c>
      <c r="I442" s="109" t="s">
        <v>574</v>
      </c>
      <c r="J442" s="109" t="s">
        <v>821</v>
      </c>
    </row>
    <row r="443" spans="1:10">
      <c r="A443" s="109" t="s">
        <v>160</v>
      </c>
      <c r="B443" s="109" t="s">
        <v>578</v>
      </c>
      <c r="C443" s="110">
        <v>27</v>
      </c>
      <c r="D443" s="110">
        <v>360</v>
      </c>
      <c r="E443" s="109" t="s">
        <v>822</v>
      </c>
      <c r="F443" s="110">
        <v>40</v>
      </c>
      <c r="G443" s="109" t="s">
        <v>823</v>
      </c>
      <c r="H443" s="109" t="s">
        <v>889</v>
      </c>
      <c r="I443" s="109" t="s">
        <v>189</v>
      </c>
      <c r="J443" s="109" t="s">
        <v>821</v>
      </c>
    </row>
    <row r="444" spans="1:10">
      <c r="A444" s="109" t="s">
        <v>160</v>
      </c>
      <c r="B444" s="109" t="s">
        <v>578</v>
      </c>
      <c r="C444" s="110">
        <v>28</v>
      </c>
      <c r="D444" s="110">
        <v>360</v>
      </c>
      <c r="E444" s="109" t="s">
        <v>822</v>
      </c>
      <c r="F444" s="110">
        <v>50</v>
      </c>
      <c r="G444" s="109" t="s">
        <v>838</v>
      </c>
      <c r="H444" s="109" t="s">
        <v>890</v>
      </c>
      <c r="I444" s="109" t="s">
        <v>293</v>
      </c>
      <c r="J444" s="109" t="s">
        <v>821</v>
      </c>
    </row>
    <row r="445" spans="1:10">
      <c r="A445" s="109" t="s">
        <v>160</v>
      </c>
      <c r="B445" s="109" t="s">
        <v>578</v>
      </c>
      <c r="C445" s="110">
        <v>29</v>
      </c>
      <c r="D445" s="110">
        <v>372.39</v>
      </c>
      <c r="E445" s="109" t="s">
        <v>822</v>
      </c>
      <c r="F445" s="110">
        <v>40</v>
      </c>
      <c r="G445" s="109" t="s">
        <v>823</v>
      </c>
      <c r="H445" s="109" t="s">
        <v>891</v>
      </c>
      <c r="I445" s="109" t="s">
        <v>179</v>
      </c>
      <c r="J445" s="109" t="s">
        <v>821</v>
      </c>
    </row>
    <row r="446" spans="1:10">
      <c r="A446" s="109" t="s">
        <v>160</v>
      </c>
      <c r="B446" s="109" t="s">
        <v>578</v>
      </c>
      <c r="C446" s="110">
        <v>30</v>
      </c>
      <c r="D446" s="110">
        <v>362.37</v>
      </c>
      <c r="E446" s="109" t="s">
        <v>820</v>
      </c>
      <c r="F446" s="110"/>
      <c r="G446" s="110"/>
      <c r="H446" s="110"/>
      <c r="I446" s="110"/>
      <c r="J446" s="109" t="s">
        <v>821</v>
      </c>
    </row>
    <row r="447" spans="1:10">
      <c r="A447" s="109" t="s">
        <v>160</v>
      </c>
      <c r="B447" s="109" t="s">
        <v>578</v>
      </c>
      <c r="C447" s="110">
        <v>31</v>
      </c>
      <c r="D447" s="110">
        <v>362.83</v>
      </c>
      <c r="E447" s="109" t="s">
        <v>820</v>
      </c>
      <c r="F447" s="110"/>
      <c r="G447" s="110"/>
      <c r="H447" s="110"/>
      <c r="I447" s="110"/>
      <c r="J447" s="109" t="s">
        <v>821</v>
      </c>
    </row>
    <row r="448" spans="1:10">
      <c r="A448" s="109" t="s">
        <v>160</v>
      </c>
      <c r="B448" s="109" t="s">
        <v>578</v>
      </c>
      <c r="C448" s="110">
        <v>32</v>
      </c>
      <c r="D448" s="110">
        <v>369.06</v>
      </c>
      <c r="E448" s="109" t="s">
        <v>822</v>
      </c>
      <c r="F448" s="110">
        <v>40</v>
      </c>
      <c r="G448" s="109" t="s">
        <v>823</v>
      </c>
      <c r="H448" s="109" t="s">
        <v>892</v>
      </c>
      <c r="I448" s="109" t="s">
        <v>225</v>
      </c>
      <c r="J448" s="109" t="s">
        <v>821</v>
      </c>
    </row>
    <row r="449" spans="1:10">
      <c r="A449" s="109" t="s">
        <v>160</v>
      </c>
      <c r="B449" s="109" t="s">
        <v>597</v>
      </c>
      <c r="C449" s="110">
        <v>1</v>
      </c>
      <c r="D449" s="110">
        <v>360</v>
      </c>
      <c r="E449" s="109" t="s">
        <v>822</v>
      </c>
      <c r="F449" s="110">
        <v>40</v>
      </c>
      <c r="G449" s="109" t="s">
        <v>823</v>
      </c>
      <c r="H449" s="109" t="s">
        <v>893</v>
      </c>
      <c r="I449" s="109" t="s">
        <v>209</v>
      </c>
      <c r="J449" s="109" t="s">
        <v>821</v>
      </c>
    </row>
    <row r="450" spans="1:10">
      <c r="A450" s="109" t="s">
        <v>160</v>
      </c>
      <c r="B450" s="109" t="s">
        <v>597</v>
      </c>
      <c r="C450" s="110">
        <v>2</v>
      </c>
      <c r="D450" s="110">
        <v>360</v>
      </c>
      <c r="E450" s="109" t="s">
        <v>822</v>
      </c>
      <c r="F450" s="110">
        <v>40</v>
      </c>
      <c r="G450" s="109" t="s">
        <v>823</v>
      </c>
      <c r="H450" s="109" t="s">
        <v>894</v>
      </c>
      <c r="I450" s="109" t="s">
        <v>217</v>
      </c>
      <c r="J450" s="109" t="s">
        <v>821</v>
      </c>
    </row>
    <row r="451" spans="1:10">
      <c r="A451" s="109" t="s">
        <v>160</v>
      </c>
      <c r="B451" s="109" t="s">
        <v>597</v>
      </c>
      <c r="C451" s="110">
        <v>3</v>
      </c>
      <c r="D451" s="110">
        <v>360</v>
      </c>
      <c r="E451" s="109" t="s">
        <v>822</v>
      </c>
      <c r="F451" s="110">
        <v>50</v>
      </c>
      <c r="G451" s="109" t="s">
        <v>838</v>
      </c>
      <c r="H451" s="109" t="s">
        <v>895</v>
      </c>
      <c r="I451" s="109" t="s">
        <v>896</v>
      </c>
      <c r="J451" s="109" t="s">
        <v>821</v>
      </c>
    </row>
    <row r="452" spans="1:10">
      <c r="A452" s="109" t="s">
        <v>160</v>
      </c>
      <c r="B452" s="109" t="s">
        <v>597</v>
      </c>
      <c r="C452" s="110">
        <v>4</v>
      </c>
      <c r="D452" s="110">
        <v>360</v>
      </c>
      <c r="E452" s="109" t="s">
        <v>822</v>
      </c>
      <c r="F452" s="110">
        <v>50</v>
      </c>
      <c r="G452" s="109" t="s">
        <v>838</v>
      </c>
      <c r="H452" s="109" t="s">
        <v>895</v>
      </c>
      <c r="I452" s="109" t="s">
        <v>896</v>
      </c>
      <c r="J452" s="109" t="s">
        <v>821</v>
      </c>
    </row>
    <row r="453" spans="1:10">
      <c r="A453" s="109" t="s">
        <v>160</v>
      </c>
      <c r="B453" s="109" t="s">
        <v>597</v>
      </c>
      <c r="C453" s="110">
        <v>5</v>
      </c>
      <c r="D453" s="110">
        <v>360</v>
      </c>
      <c r="E453" s="109" t="s">
        <v>822</v>
      </c>
      <c r="F453" s="110">
        <v>40</v>
      </c>
      <c r="G453" s="109" t="s">
        <v>823</v>
      </c>
      <c r="H453" s="109" t="s">
        <v>897</v>
      </c>
      <c r="I453" s="109" t="s">
        <v>276</v>
      </c>
      <c r="J453" s="109" t="s">
        <v>821</v>
      </c>
    </row>
    <row r="454" spans="1:10">
      <c r="A454" s="109" t="s">
        <v>160</v>
      </c>
      <c r="B454" s="109" t="s">
        <v>597</v>
      </c>
      <c r="C454" s="110">
        <v>6</v>
      </c>
      <c r="D454" s="110">
        <v>360</v>
      </c>
      <c r="E454" s="109" t="s">
        <v>822</v>
      </c>
      <c r="F454" s="110">
        <v>40</v>
      </c>
      <c r="G454" s="109" t="s">
        <v>823</v>
      </c>
      <c r="H454" s="109" t="s">
        <v>897</v>
      </c>
      <c r="I454" s="109" t="s">
        <v>276</v>
      </c>
      <c r="J454" s="109" t="s">
        <v>821</v>
      </c>
    </row>
    <row r="455" spans="1:10">
      <c r="A455" s="109" t="s">
        <v>160</v>
      </c>
      <c r="B455" s="109" t="s">
        <v>597</v>
      </c>
      <c r="C455" s="110">
        <v>7</v>
      </c>
      <c r="D455" s="110">
        <v>360</v>
      </c>
      <c r="E455" s="109" t="s">
        <v>820</v>
      </c>
      <c r="F455" s="110"/>
      <c r="G455" s="109"/>
      <c r="H455" s="109"/>
      <c r="I455" s="109"/>
      <c r="J455" s="109" t="s">
        <v>821</v>
      </c>
    </row>
    <row r="456" spans="1:10">
      <c r="A456" s="109" t="s">
        <v>160</v>
      </c>
      <c r="B456" s="109" t="s">
        <v>597</v>
      </c>
      <c r="C456" s="110">
        <v>8</v>
      </c>
      <c r="D456" s="110">
        <v>360</v>
      </c>
      <c r="E456" s="109" t="s">
        <v>820</v>
      </c>
      <c r="F456" s="110"/>
      <c r="G456" s="109"/>
      <c r="H456" s="109"/>
      <c r="I456" s="109"/>
      <c r="J456" s="109" t="s">
        <v>821</v>
      </c>
    </row>
    <row r="457" spans="1:10">
      <c r="A457" s="109" t="s">
        <v>160</v>
      </c>
      <c r="B457" s="109" t="s">
        <v>597</v>
      </c>
      <c r="C457" s="110">
        <v>9</v>
      </c>
      <c r="D457" s="110">
        <v>360</v>
      </c>
      <c r="E457" s="109" t="s">
        <v>822</v>
      </c>
      <c r="F457" s="110">
        <v>40</v>
      </c>
      <c r="G457" s="109" t="s">
        <v>823</v>
      </c>
      <c r="H457" s="109" t="s">
        <v>898</v>
      </c>
      <c r="I457" s="109" t="s">
        <v>207</v>
      </c>
      <c r="J457" s="109" t="s">
        <v>821</v>
      </c>
    </row>
    <row r="458" spans="1:10">
      <c r="A458" s="109" t="s">
        <v>160</v>
      </c>
      <c r="B458" s="109" t="s">
        <v>597</v>
      </c>
      <c r="C458" s="110">
        <v>10</v>
      </c>
      <c r="D458" s="110">
        <v>446.94</v>
      </c>
      <c r="E458" s="109" t="s">
        <v>822</v>
      </c>
      <c r="F458" s="110">
        <v>50</v>
      </c>
      <c r="G458" s="109" t="s">
        <v>838</v>
      </c>
      <c r="H458" s="109" t="s">
        <v>899</v>
      </c>
      <c r="I458" s="109" t="s">
        <v>900</v>
      </c>
      <c r="J458" s="109" t="s">
        <v>821</v>
      </c>
    </row>
    <row r="459" spans="1:10">
      <c r="A459" s="109" t="s">
        <v>160</v>
      </c>
      <c r="B459" s="109" t="s">
        <v>597</v>
      </c>
      <c r="C459" s="110">
        <v>11</v>
      </c>
      <c r="D459" s="110">
        <v>434.56</v>
      </c>
      <c r="E459" s="109" t="s">
        <v>822</v>
      </c>
      <c r="F459" s="110">
        <v>40</v>
      </c>
      <c r="G459" s="109" t="s">
        <v>823</v>
      </c>
      <c r="H459" s="109" t="s">
        <v>878</v>
      </c>
      <c r="I459" s="109" t="s">
        <v>166</v>
      </c>
      <c r="J459" s="109" t="s">
        <v>821</v>
      </c>
    </row>
    <row r="460" spans="1:10">
      <c r="A460" s="109" t="s">
        <v>160</v>
      </c>
      <c r="B460" s="109" t="s">
        <v>597</v>
      </c>
      <c r="C460" s="110">
        <v>12</v>
      </c>
      <c r="D460" s="110">
        <v>407.38</v>
      </c>
      <c r="E460" s="109" t="s">
        <v>822</v>
      </c>
      <c r="F460" s="110">
        <v>40</v>
      </c>
      <c r="G460" s="109" t="s">
        <v>823</v>
      </c>
      <c r="H460" s="109" t="s">
        <v>878</v>
      </c>
      <c r="I460" s="109" t="s">
        <v>166</v>
      </c>
      <c r="J460" s="109" t="s">
        <v>821</v>
      </c>
    </row>
    <row r="461" spans="1:10">
      <c r="A461" s="109" t="s">
        <v>160</v>
      </c>
      <c r="B461" s="109" t="s">
        <v>597</v>
      </c>
      <c r="C461" s="110">
        <v>13</v>
      </c>
      <c r="D461" s="110">
        <v>360.45</v>
      </c>
      <c r="E461" s="109" t="s">
        <v>820</v>
      </c>
      <c r="F461" s="110"/>
      <c r="G461" s="110"/>
      <c r="H461" s="110"/>
      <c r="I461" s="110"/>
      <c r="J461" s="109" t="s">
        <v>821</v>
      </c>
    </row>
    <row r="462" spans="1:10">
      <c r="A462" s="109" t="s">
        <v>160</v>
      </c>
      <c r="B462" s="109" t="s">
        <v>597</v>
      </c>
      <c r="C462" s="110">
        <v>14</v>
      </c>
      <c r="D462" s="110">
        <v>360</v>
      </c>
      <c r="E462" s="109" t="s">
        <v>820</v>
      </c>
      <c r="F462" s="110"/>
      <c r="G462" s="110"/>
      <c r="H462" s="110"/>
      <c r="I462" s="110"/>
      <c r="J462" s="109" t="s">
        <v>821</v>
      </c>
    </row>
    <row r="463" spans="1:10">
      <c r="A463" s="109" t="s">
        <v>160</v>
      </c>
      <c r="B463" s="109" t="s">
        <v>597</v>
      </c>
      <c r="C463" s="110">
        <v>15</v>
      </c>
      <c r="D463" s="110">
        <v>360</v>
      </c>
      <c r="E463" s="109" t="s">
        <v>820</v>
      </c>
      <c r="F463" s="110"/>
      <c r="G463" s="110"/>
      <c r="H463" s="110"/>
      <c r="I463" s="110"/>
      <c r="J463" s="109" t="s">
        <v>821</v>
      </c>
    </row>
    <row r="464" spans="1:10">
      <c r="A464" s="109" t="s">
        <v>160</v>
      </c>
      <c r="B464" s="109" t="s">
        <v>597</v>
      </c>
      <c r="C464" s="110">
        <v>16</v>
      </c>
      <c r="D464" s="110">
        <v>360</v>
      </c>
      <c r="E464" s="109" t="s">
        <v>820</v>
      </c>
      <c r="F464" s="110"/>
      <c r="G464" s="110"/>
      <c r="H464" s="110"/>
      <c r="I464" s="110"/>
      <c r="J464" s="109" t="s">
        <v>821</v>
      </c>
    </row>
    <row r="465" spans="1:10">
      <c r="A465" s="109" t="s">
        <v>160</v>
      </c>
      <c r="B465" s="109" t="s">
        <v>597</v>
      </c>
      <c r="C465" s="110">
        <v>17</v>
      </c>
      <c r="D465" s="110">
        <v>360</v>
      </c>
      <c r="E465" s="109" t="s">
        <v>820</v>
      </c>
      <c r="F465" s="110"/>
      <c r="G465" s="110"/>
      <c r="H465" s="110"/>
      <c r="I465" s="110"/>
      <c r="J465" s="109" t="s">
        <v>821</v>
      </c>
    </row>
    <row r="466" spans="1:10">
      <c r="A466" s="109" t="s">
        <v>160</v>
      </c>
      <c r="B466" s="109" t="s">
        <v>597</v>
      </c>
      <c r="C466" s="110">
        <v>18</v>
      </c>
      <c r="D466" s="110">
        <v>360</v>
      </c>
      <c r="E466" s="109" t="s">
        <v>822</v>
      </c>
      <c r="F466" s="110">
        <v>50</v>
      </c>
      <c r="G466" s="109" t="s">
        <v>838</v>
      </c>
      <c r="H466" s="109" t="s">
        <v>901</v>
      </c>
      <c r="I466" s="109" t="s">
        <v>902</v>
      </c>
      <c r="J466" s="109" t="s">
        <v>821</v>
      </c>
    </row>
    <row r="467" spans="1:10">
      <c r="A467" s="109" t="s">
        <v>160</v>
      </c>
      <c r="B467" s="109" t="s">
        <v>597</v>
      </c>
      <c r="C467" s="110">
        <v>19</v>
      </c>
      <c r="D467" s="110">
        <v>360</v>
      </c>
      <c r="E467" s="109" t="s">
        <v>820</v>
      </c>
      <c r="F467" s="110"/>
      <c r="G467" s="110"/>
      <c r="H467" s="110"/>
      <c r="I467" s="110"/>
      <c r="J467" s="109" t="s">
        <v>821</v>
      </c>
    </row>
    <row r="468" spans="1:10">
      <c r="A468" s="109" t="s">
        <v>160</v>
      </c>
      <c r="B468" s="109" t="s">
        <v>597</v>
      </c>
      <c r="C468" s="110">
        <v>20</v>
      </c>
      <c r="D468" s="110">
        <v>360</v>
      </c>
      <c r="E468" s="109" t="s">
        <v>822</v>
      </c>
      <c r="F468" s="110">
        <v>40</v>
      </c>
      <c r="G468" s="109" t="s">
        <v>823</v>
      </c>
      <c r="H468" s="109" t="s">
        <v>903</v>
      </c>
      <c r="I468" s="109" t="s">
        <v>307</v>
      </c>
      <c r="J468" s="109" t="s">
        <v>821</v>
      </c>
    </row>
    <row r="469" spans="1:10">
      <c r="A469" s="109" t="s">
        <v>160</v>
      </c>
      <c r="B469" s="109" t="s">
        <v>597</v>
      </c>
      <c r="C469" s="110">
        <v>21</v>
      </c>
      <c r="D469" s="110">
        <v>360</v>
      </c>
      <c r="E469" s="109" t="s">
        <v>822</v>
      </c>
      <c r="F469" s="110">
        <v>40</v>
      </c>
      <c r="G469" s="109" t="s">
        <v>823</v>
      </c>
      <c r="H469" s="109" t="s">
        <v>904</v>
      </c>
      <c r="I469" s="109" t="s">
        <v>247</v>
      </c>
      <c r="J469" s="109" t="s">
        <v>821</v>
      </c>
    </row>
    <row r="470" spans="1:10">
      <c r="A470" s="109" t="s">
        <v>160</v>
      </c>
      <c r="B470" s="109" t="s">
        <v>597</v>
      </c>
      <c r="C470" s="110">
        <v>22</v>
      </c>
      <c r="D470" s="110">
        <v>360</v>
      </c>
      <c r="E470" s="109" t="s">
        <v>822</v>
      </c>
      <c r="F470" s="110">
        <v>40</v>
      </c>
      <c r="G470" s="109" t="s">
        <v>823</v>
      </c>
      <c r="H470" s="109" t="s">
        <v>904</v>
      </c>
      <c r="I470" s="109" t="s">
        <v>247</v>
      </c>
      <c r="J470" s="109" t="s">
        <v>821</v>
      </c>
    </row>
    <row r="471" spans="1:10">
      <c r="A471" s="109" t="s">
        <v>160</v>
      </c>
      <c r="B471" s="109" t="s">
        <v>597</v>
      </c>
      <c r="C471" s="110">
        <v>23</v>
      </c>
      <c r="D471" s="110">
        <v>360</v>
      </c>
      <c r="E471" s="109" t="s">
        <v>822</v>
      </c>
      <c r="F471" s="110">
        <v>50</v>
      </c>
      <c r="G471" s="109" t="s">
        <v>838</v>
      </c>
      <c r="H471" s="109" t="s">
        <v>905</v>
      </c>
      <c r="I471" s="109" t="s">
        <v>906</v>
      </c>
      <c r="J471" s="109" t="s">
        <v>821</v>
      </c>
    </row>
    <row r="472" spans="1:10">
      <c r="A472" s="109" t="s">
        <v>160</v>
      </c>
      <c r="B472" s="109" t="s">
        <v>597</v>
      </c>
      <c r="C472" s="110">
        <v>24</v>
      </c>
      <c r="D472" s="110">
        <v>372.39</v>
      </c>
      <c r="E472" s="109" t="s">
        <v>822</v>
      </c>
      <c r="F472" s="110">
        <v>50</v>
      </c>
      <c r="G472" s="109" t="s">
        <v>838</v>
      </c>
      <c r="H472" s="109" t="s">
        <v>905</v>
      </c>
      <c r="I472" s="109" t="s">
        <v>906</v>
      </c>
      <c r="J472" s="109" t="s">
        <v>821</v>
      </c>
    </row>
    <row r="473" spans="1:10">
      <c r="A473" s="109" t="s">
        <v>160</v>
      </c>
      <c r="B473" s="109" t="s">
        <v>597</v>
      </c>
      <c r="C473" s="110">
        <v>25</v>
      </c>
      <c r="D473" s="110">
        <v>362.37</v>
      </c>
      <c r="E473" s="109" t="s">
        <v>822</v>
      </c>
      <c r="F473" s="110">
        <v>50</v>
      </c>
      <c r="G473" s="109" t="s">
        <v>838</v>
      </c>
      <c r="H473" s="109" t="s">
        <v>905</v>
      </c>
      <c r="I473" s="109" t="s">
        <v>906</v>
      </c>
      <c r="J473" s="109" t="s">
        <v>821</v>
      </c>
    </row>
    <row r="474" spans="1:10">
      <c r="A474" s="109" t="s">
        <v>160</v>
      </c>
      <c r="B474" s="109" t="s">
        <v>597</v>
      </c>
      <c r="C474" s="110">
        <v>26</v>
      </c>
      <c r="D474" s="110">
        <v>362.83</v>
      </c>
      <c r="E474" s="109" t="s">
        <v>820</v>
      </c>
      <c r="F474" s="110"/>
      <c r="G474" s="109"/>
      <c r="H474" s="109"/>
      <c r="I474" s="109"/>
      <c r="J474" s="109" t="s">
        <v>821</v>
      </c>
    </row>
    <row r="475" spans="1:10">
      <c r="A475" s="109" t="s">
        <v>160</v>
      </c>
      <c r="B475" s="109" t="s">
        <v>597</v>
      </c>
      <c r="C475" s="110">
        <v>27</v>
      </c>
      <c r="D475" s="110">
        <v>369.06</v>
      </c>
      <c r="E475" s="109" t="s">
        <v>820</v>
      </c>
      <c r="F475" s="110"/>
      <c r="G475" s="109"/>
      <c r="H475" s="109"/>
      <c r="I475" s="109"/>
      <c r="J475" s="109" t="s">
        <v>821</v>
      </c>
    </row>
    <row r="476" spans="1:10">
      <c r="A476" s="109" t="s">
        <v>160</v>
      </c>
      <c r="B476" s="109" t="s">
        <v>595</v>
      </c>
      <c r="C476" s="110">
        <v>1</v>
      </c>
      <c r="D476" s="110">
        <v>396.68</v>
      </c>
      <c r="E476" s="109" t="s">
        <v>822</v>
      </c>
      <c r="F476" s="110">
        <v>40</v>
      </c>
      <c r="G476" s="109" t="s">
        <v>823</v>
      </c>
      <c r="H476" s="109" t="s">
        <v>907</v>
      </c>
      <c r="I476" s="109" t="s">
        <v>235</v>
      </c>
      <c r="J476" s="109" t="s">
        <v>821</v>
      </c>
    </row>
    <row r="477" spans="1:10">
      <c r="A477" s="109" t="s">
        <v>160</v>
      </c>
      <c r="B477" s="109" t="s">
        <v>595</v>
      </c>
      <c r="C477" s="110">
        <v>2</v>
      </c>
      <c r="D477" s="110">
        <v>377.53</v>
      </c>
      <c r="E477" s="109" t="s">
        <v>820</v>
      </c>
      <c r="F477" s="110"/>
      <c r="G477" s="110"/>
      <c r="H477" s="110"/>
      <c r="I477" s="110"/>
      <c r="J477" s="109" t="s">
        <v>821</v>
      </c>
    </row>
    <row r="478" spans="1:10">
      <c r="A478" s="109" t="s">
        <v>160</v>
      </c>
      <c r="B478" s="109" t="s">
        <v>595</v>
      </c>
      <c r="C478" s="110">
        <v>3</v>
      </c>
      <c r="D478" s="110">
        <v>377.26</v>
      </c>
      <c r="E478" s="109" t="s">
        <v>822</v>
      </c>
      <c r="F478" s="110">
        <v>40</v>
      </c>
      <c r="G478" s="109" t="s">
        <v>823</v>
      </c>
      <c r="H478" s="109" t="s">
        <v>890</v>
      </c>
      <c r="I478" s="109" t="s">
        <v>293</v>
      </c>
      <c r="J478" s="109" t="s">
        <v>821</v>
      </c>
    </row>
    <row r="479" spans="1:10">
      <c r="A479" s="109" t="s">
        <v>160</v>
      </c>
      <c r="B479" s="109" t="s">
        <v>595</v>
      </c>
      <c r="C479" s="110">
        <v>4</v>
      </c>
      <c r="D479" s="110">
        <v>375.19</v>
      </c>
      <c r="E479" s="109" t="s">
        <v>822</v>
      </c>
      <c r="F479" s="110">
        <v>40</v>
      </c>
      <c r="G479" s="109" t="s">
        <v>823</v>
      </c>
      <c r="H479" s="109" t="s">
        <v>908</v>
      </c>
      <c r="I479" s="109" t="s">
        <v>270</v>
      </c>
      <c r="J479" s="109" t="s">
        <v>821</v>
      </c>
    </row>
    <row r="480" spans="1:10">
      <c r="A480" s="109" t="s">
        <v>160</v>
      </c>
      <c r="B480" s="109" t="s">
        <v>595</v>
      </c>
      <c r="C480" s="110">
        <v>5</v>
      </c>
      <c r="D480" s="110">
        <v>360</v>
      </c>
      <c r="E480" s="109" t="s">
        <v>822</v>
      </c>
      <c r="F480" s="110">
        <v>40</v>
      </c>
      <c r="G480" s="109" t="s">
        <v>823</v>
      </c>
      <c r="H480" s="109" t="s">
        <v>909</v>
      </c>
      <c r="I480" s="109" t="s">
        <v>287</v>
      </c>
      <c r="J480" s="109" t="s">
        <v>821</v>
      </c>
    </row>
    <row r="481" spans="1:10">
      <c r="A481" s="109" t="s">
        <v>160</v>
      </c>
      <c r="B481" s="109" t="s">
        <v>595</v>
      </c>
      <c r="C481" s="110">
        <v>6</v>
      </c>
      <c r="D481" s="110">
        <v>360</v>
      </c>
      <c r="E481" s="109" t="s">
        <v>822</v>
      </c>
      <c r="F481" s="110">
        <v>40</v>
      </c>
      <c r="G481" s="109" t="s">
        <v>823</v>
      </c>
      <c r="H481" s="109" t="s">
        <v>910</v>
      </c>
      <c r="I481" s="109" t="s">
        <v>211</v>
      </c>
      <c r="J481" s="109" t="s">
        <v>821</v>
      </c>
    </row>
    <row r="482" spans="1:10">
      <c r="A482" s="109" t="s">
        <v>160</v>
      </c>
      <c r="B482" s="109" t="s">
        <v>595</v>
      </c>
      <c r="C482" s="110">
        <v>7</v>
      </c>
      <c r="D482" s="110">
        <v>360</v>
      </c>
      <c r="E482" s="109" t="s">
        <v>822</v>
      </c>
      <c r="F482" s="110">
        <v>40</v>
      </c>
      <c r="G482" s="109" t="s">
        <v>823</v>
      </c>
      <c r="H482" s="109" t="s">
        <v>911</v>
      </c>
      <c r="I482" s="109" t="s">
        <v>249</v>
      </c>
      <c r="J482" s="109" t="s">
        <v>821</v>
      </c>
    </row>
    <row r="483" spans="1:10">
      <c r="A483" s="109" t="s">
        <v>160</v>
      </c>
      <c r="B483" s="109" t="s">
        <v>595</v>
      </c>
      <c r="C483" s="110">
        <v>8</v>
      </c>
      <c r="D483" s="110">
        <v>360</v>
      </c>
      <c r="E483" s="109" t="s">
        <v>822</v>
      </c>
      <c r="F483" s="110">
        <v>40</v>
      </c>
      <c r="G483" s="109" t="s">
        <v>823</v>
      </c>
      <c r="H483" s="109" t="s">
        <v>912</v>
      </c>
      <c r="I483" s="109" t="s">
        <v>172</v>
      </c>
      <c r="J483" s="109" t="s">
        <v>821</v>
      </c>
    </row>
    <row r="484" spans="1:10">
      <c r="A484" s="109" t="s">
        <v>160</v>
      </c>
      <c r="B484" s="109" t="s">
        <v>595</v>
      </c>
      <c r="C484" s="110">
        <v>9</v>
      </c>
      <c r="D484" s="110">
        <v>360</v>
      </c>
      <c r="E484" s="109" t="s">
        <v>822</v>
      </c>
      <c r="F484" s="110">
        <v>40</v>
      </c>
      <c r="G484" s="109" t="s">
        <v>823</v>
      </c>
      <c r="H484" s="109" t="s">
        <v>913</v>
      </c>
      <c r="I484" s="109" t="s">
        <v>165</v>
      </c>
      <c r="J484" s="109" t="s">
        <v>821</v>
      </c>
    </row>
    <row r="485" spans="1:10">
      <c r="A485" s="109" t="s">
        <v>160</v>
      </c>
      <c r="B485" s="109" t="s">
        <v>595</v>
      </c>
      <c r="C485" s="110">
        <v>10</v>
      </c>
      <c r="D485" s="110">
        <v>360</v>
      </c>
      <c r="E485" s="109" t="s">
        <v>822</v>
      </c>
      <c r="F485" s="110">
        <v>40</v>
      </c>
      <c r="G485" s="109" t="s">
        <v>823</v>
      </c>
      <c r="H485" s="109" t="s">
        <v>914</v>
      </c>
      <c r="I485" s="109" t="s">
        <v>227</v>
      </c>
      <c r="J485" s="109" t="s">
        <v>821</v>
      </c>
    </row>
    <row r="486" spans="1:10">
      <c r="A486" s="109" t="s">
        <v>160</v>
      </c>
      <c r="B486" s="109" t="s">
        <v>595</v>
      </c>
      <c r="C486" s="110">
        <v>11</v>
      </c>
      <c r="D486" s="110">
        <v>360</v>
      </c>
      <c r="E486" s="109" t="s">
        <v>820</v>
      </c>
      <c r="F486" s="110"/>
      <c r="G486" s="110"/>
      <c r="H486" s="110"/>
      <c r="I486" s="110"/>
      <c r="J486" s="109" t="s">
        <v>821</v>
      </c>
    </row>
    <row r="487" spans="1:10">
      <c r="A487" s="109" t="s">
        <v>160</v>
      </c>
      <c r="B487" s="109" t="s">
        <v>595</v>
      </c>
      <c r="C487" s="110">
        <v>12</v>
      </c>
      <c r="D487" s="110">
        <v>360</v>
      </c>
      <c r="E487" s="109" t="s">
        <v>822</v>
      </c>
      <c r="F487" s="110">
        <v>40</v>
      </c>
      <c r="G487" s="109" t="s">
        <v>823</v>
      </c>
      <c r="H487" s="109" t="s">
        <v>915</v>
      </c>
      <c r="I487" s="109" t="s">
        <v>177</v>
      </c>
      <c r="J487" s="109" t="s">
        <v>821</v>
      </c>
    </row>
    <row r="488" spans="1:10">
      <c r="A488" s="109" t="s">
        <v>160</v>
      </c>
      <c r="B488" s="109" t="s">
        <v>595</v>
      </c>
      <c r="C488" s="110">
        <v>13</v>
      </c>
      <c r="D488" s="110">
        <v>360</v>
      </c>
      <c r="E488" s="109" t="s">
        <v>822</v>
      </c>
      <c r="F488" s="110">
        <v>40</v>
      </c>
      <c r="G488" s="109" t="s">
        <v>823</v>
      </c>
      <c r="H488" s="109" t="s">
        <v>916</v>
      </c>
      <c r="I488" s="109" t="s">
        <v>231</v>
      </c>
      <c r="J488" s="109" t="s">
        <v>821</v>
      </c>
    </row>
    <row r="489" spans="1:10">
      <c r="A489" s="109" t="s">
        <v>160</v>
      </c>
      <c r="B489" s="109" t="s">
        <v>595</v>
      </c>
      <c r="C489" s="110">
        <v>14</v>
      </c>
      <c r="D489" s="110">
        <v>360</v>
      </c>
      <c r="E489" s="109" t="s">
        <v>822</v>
      </c>
      <c r="F489" s="110">
        <v>40</v>
      </c>
      <c r="G489" s="109" t="s">
        <v>823</v>
      </c>
      <c r="H489" s="109" t="s">
        <v>917</v>
      </c>
      <c r="I489" s="109" t="s">
        <v>183</v>
      </c>
      <c r="J489" s="109" t="s">
        <v>821</v>
      </c>
    </row>
    <row r="490" spans="1:10">
      <c r="A490" s="109" t="s">
        <v>160</v>
      </c>
      <c r="B490" s="109" t="s">
        <v>595</v>
      </c>
      <c r="C490" s="110">
        <v>15</v>
      </c>
      <c r="D490" s="110">
        <v>360</v>
      </c>
      <c r="E490" s="109" t="s">
        <v>822</v>
      </c>
      <c r="F490" s="110">
        <v>40</v>
      </c>
      <c r="G490" s="109" t="s">
        <v>823</v>
      </c>
      <c r="H490" s="109" t="s">
        <v>918</v>
      </c>
      <c r="I490" s="109" t="s">
        <v>195</v>
      </c>
      <c r="J490" s="109" t="s">
        <v>821</v>
      </c>
    </row>
    <row r="491" spans="1:10">
      <c r="A491" s="109" t="s">
        <v>160</v>
      </c>
      <c r="B491" s="109" t="s">
        <v>595</v>
      </c>
      <c r="C491" s="110">
        <v>16</v>
      </c>
      <c r="D491" s="110">
        <v>360</v>
      </c>
      <c r="E491" s="109" t="s">
        <v>822</v>
      </c>
      <c r="F491" s="110">
        <v>40</v>
      </c>
      <c r="G491" s="109" t="s">
        <v>823</v>
      </c>
      <c r="H491" s="109" t="s">
        <v>919</v>
      </c>
      <c r="I491" s="109" t="s">
        <v>256</v>
      </c>
      <c r="J491" s="109" t="s">
        <v>821</v>
      </c>
    </row>
    <row r="492" spans="1:10">
      <c r="A492" s="109" t="s">
        <v>160</v>
      </c>
      <c r="B492" s="109" t="s">
        <v>595</v>
      </c>
      <c r="C492" s="110">
        <v>17</v>
      </c>
      <c r="D492" s="110">
        <v>441.71</v>
      </c>
      <c r="E492" s="109" t="s">
        <v>822</v>
      </c>
      <c r="F492" s="110">
        <v>40</v>
      </c>
      <c r="G492" s="109" t="s">
        <v>823</v>
      </c>
      <c r="H492" s="109" t="s">
        <v>920</v>
      </c>
      <c r="I492" s="109" t="s">
        <v>239</v>
      </c>
      <c r="J492" s="109" t="s">
        <v>821</v>
      </c>
    </row>
    <row r="493" spans="1:10">
      <c r="A493" s="109" t="s">
        <v>160</v>
      </c>
      <c r="B493" s="109" t="s">
        <v>595</v>
      </c>
      <c r="C493" s="110">
        <v>18</v>
      </c>
      <c r="D493" s="110">
        <v>490.65</v>
      </c>
      <c r="E493" s="109" t="s">
        <v>822</v>
      </c>
      <c r="F493" s="110"/>
      <c r="G493" s="110"/>
      <c r="H493" s="110"/>
      <c r="I493" s="110"/>
      <c r="J493" s="109" t="s">
        <v>821</v>
      </c>
    </row>
    <row r="494" spans="1:10">
      <c r="A494" s="109" t="s">
        <v>160</v>
      </c>
      <c r="B494" s="109" t="s">
        <v>595</v>
      </c>
      <c r="C494" s="110">
        <v>19</v>
      </c>
      <c r="D494" s="110">
        <v>386.22</v>
      </c>
      <c r="E494" s="109" t="s">
        <v>822</v>
      </c>
      <c r="F494" s="110">
        <v>40</v>
      </c>
      <c r="G494" s="109" t="s">
        <v>823</v>
      </c>
      <c r="H494" s="109" t="s">
        <v>921</v>
      </c>
      <c r="I494" s="109" t="s">
        <v>278</v>
      </c>
      <c r="J494" s="109" t="s">
        <v>821</v>
      </c>
    </row>
    <row r="495" spans="1:10">
      <c r="A495" s="109" t="s">
        <v>160</v>
      </c>
      <c r="B495" s="109" t="s">
        <v>595</v>
      </c>
      <c r="C495" s="110">
        <v>20</v>
      </c>
      <c r="D495" s="110">
        <v>360</v>
      </c>
      <c r="E495" s="109" t="s">
        <v>820</v>
      </c>
      <c r="F495" s="110"/>
      <c r="G495" s="110"/>
      <c r="H495" s="110"/>
      <c r="I495" s="110"/>
      <c r="J495" s="109" t="s">
        <v>821</v>
      </c>
    </row>
    <row r="496" spans="1:10">
      <c r="A496" s="109" t="s">
        <v>160</v>
      </c>
      <c r="B496" s="109" t="s">
        <v>595</v>
      </c>
      <c r="C496" s="110">
        <v>21</v>
      </c>
      <c r="D496" s="110">
        <v>360</v>
      </c>
      <c r="E496" s="109" t="s">
        <v>820</v>
      </c>
      <c r="F496" s="110"/>
      <c r="G496" s="110"/>
      <c r="H496" s="110"/>
      <c r="I496" s="110"/>
      <c r="J496" s="109" t="s">
        <v>821</v>
      </c>
    </row>
    <row r="497" spans="1:10">
      <c r="A497" s="109" t="s">
        <v>160</v>
      </c>
      <c r="B497" s="109" t="s">
        <v>595</v>
      </c>
      <c r="C497" s="110">
        <v>22</v>
      </c>
      <c r="D497" s="110">
        <v>360</v>
      </c>
      <c r="E497" s="109" t="s">
        <v>820</v>
      </c>
      <c r="F497" s="110"/>
      <c r="G497" s="110"/>
      <c r="H497" s="110"/>
      <c r="I497" s="110"/>
      <c r="J497" s="109" t="s">
        <v>821</v>
      </c>
    </row>
    <row r="498" spans="1:10">
      <c r="A498" s="109" t="s">
        <v>160</v>
      </c>
      <c r="B498" s="109" t="s">
        <v>595</v>
      </c>
      <c r="C498" s="110">
        <v>23</v>
      </c>
      <c r="D498" s="110">
        <v>360</v>
      </c>
      <c r="E498" s="109" t="s">
        <v>822</v>
      </c>
      <c r="F498" s="110">
        <v>40</v>
      </c>
      <c r="G498" s="109" t="s">
        <v>823</v>
      </c>
      <c r="H498" s="109" t="s">
        <v>922</v>
      </c>
      <c r="I498" s="109" t="s">
        <v>229</v>
      </c>
      <c r="J498" s="109" t="s">
        <v>821</v>
      </c>
    </row>
    <row r="499" spans="1:10">
      <c r="A499" s="109" t="s">
        <v>160</v>
      </c>
      <c r="B499" s="109" t="s">
        <v>595</v>
      </c>
      <c r="C499" s="110">
        <v>24</v>
      </c>
      <c r="D499" s="110">
        <v>360</v>
      </c>
      <c r="E499" s="109" t="s">
        <v>820</v>
      </c>
      <c r="F499" s="110"/>
      <c r="G499" s="110"/>
      <c r="H499" s="110"/>
      <c r="I499" s="110"/>
      <c r="J499" s="109" t="s">
        <v>821</v>
      </c>
    </row>
    <row r="500" spans="1:10">
      <c r="A500" s="109" t="s">
        <v>160</v>
      </c>
      <c r="B500" s="109" t="s">
        <v>595</v>
      </c>
      <c r="C500" s="110">
        <v>25</v>
      </c>
      <c r="D500" s="110">
        <v>360</v>
      </c>
      <c r="E500" s="109" t="s">
        <v>820</v>
      </c>
      <c r="F500" s="110"/>
      <c r="G500" s="110"/>
      <c r="H500" s="110"/>
      <c r="I500" s="110"/>
      <c r="J500" s="109" t="s">
        <v>821</v>
      </c>
    </row>
    <row r="501" spans="1:10">
      <c r="A501" s="109" t="s">
        <v>160</v>
      </c>
      <c r="B501" s="109" t="s">
        <v>595</v>
      </c>
      <c r="C501" s="110">
        <v>26</v>
      </c>
      <c r="D501" s="110">
        <v>360</v>
      </c>
      <c r="E501" s="109" t="s">
        <v>820</v>
      </c>
      <c r="F501" s="110"/>
      <c r="G501" s="110"/>
      <c r="H501" s="110"/>
      <c r="I501" s="110"/>
      <c r="J501" s="109" t="s">
        <v>821</v>
      </c>
    </row>
    <row r="502" spans="1:10">
      <c r="A502" s="109" t="s">
        <v>160</v>
      </c>
      <c r="B502" s="109" t="s">
        <v>595</v>
      </c>
      <c r="C502" s="110">
        <v>27</v>
      </c>
      <c r="D502" s="110">
        <v>360</v>
      </c>
      <c r="E502" s="109" t="s">
        <v>822</v>
      </c>
      <c r="F502" s="110">
        <v>40</v>
      </c>
      <c r="G502" s="109" t="s">
        <v>823</v>
      </c>
      <c r="H502" s="109" t="s">
        <v>923</v>
      </c>
      <c r="I502" s="109" t="s">
        <v>272</v>
      </c>
      <c r="J502" s="109" t="s">
        <v>821</v>
      </c>
    </row>
    <row r="503" spans="1:10">
      <c r="A503" s="109" t="s">
        <v>160</v>
      </c>
      <c r="B503" s="109" t="s">
        <v>595</v>
      </c>
      <c r="C503" s="110">
        <v>28</v>
      </c>
      <c r="D503" s="110">
        <v>360</v>
      </c>
      <c r="E503" s="109" t="s">
        <v>820</v>
      </c>
      <c r="F503" s="110"/>
      <c r="G503" s="110"/>
      <c r="H503" s="110"/>
      <c r="I503" s="110"/>
      <c r="J503" s="109" t="s">
        <v>821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C4B59-759B-448A-84F6-6E515526E5B6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AD3B-1848-4677-B6DE-12CC553152B0}">
  <dimension ref="A2:B7"/>
  <sheetViews>
    <sheetView workbookViewId="0">
      <selection activeCell="J12" sqref="J12"/>
    </sheetView>
  </sheetViews>
  <sheetFormatPr defaultRowHeight="15"/>
  <cols>
    <col min="1" max="1" width="17.42578125" bestFit="1" customWidth="1"/>
  </cols>
  <sheetData>
    <row r="2" spans="1:2">
      <c r="A2" s="134" t="s">
        <v>924</v>
      </c>
      <c r="B2" s="134" t="s">
        <v>925</v>
      </c>
    </row>
    <row r="3" spans="1:2">
      <c r="A3" s="134" t="s">
        <v>926</v>
      </c>
      <c r="B3" s="135">
        <v>1</v>
      </c>
    </row>
    <row r="4" spans="1:2">
      <c r="A4" s="134" t="s">
        <v>927</v>
      </c>
      <c r="B4" s="135">
        <v>0.85</v>
      </c>
    </row>
    <row r="5" spans="1:2">
      <c r="A5" s="134" t="s">
        <v>928</v>
      </c>
      <c r="B5" s="135">
        <v>0.7</v>
      </c>
    </row>
    <row r="6" spans="1:2">
      <c r="A6" s="134" t="s">
        <v>929</v>
      </c>
      <c r="B6" s="135">
        <v>0.6</v>
      </c>
    </row>
    <row r="7" spans="1:2">
      <c r="A7" s="134" t="s">
        <v>162</v>
      </c>
      <c r="B7" s="135">
        <v>1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AF1B89-9132-4B08-AB0E-44735B59DEA5}"/>
</file>

<file path=customXml/itemProps2.xml><?xml version="1.0" encoding="utf-8"?>
<ds:datastoreItem xmlns:ds="http://schemas.openxmlformats.org/officeDocument/2006/customXml" ds:itemID="{D647A9D5-9F3A-4834-8663-DFF0F790C6FA}"/>
</file>

<file path=customXml/itemProps3.xml><?xml version="1.0" encoding="utf-8"?>
<ds:datastoreItem xmlns:ds="http://schemas.openxmlformats.org/officeDocument/2006/customXml" ds:itemID="{87DDF5BA-8AC7-4CBA-899F-DE5E8B7848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Eduardo Fleury Cardoso</dc:creator>
  <cp:keywords/>
  <dc:description/>
  <cp:lastModifiedBy>Gestão Master</cp:lastModifiedBy>
  <cp:revision/>
  <dcterms:created xsi:type="dcterms:W3CDTF">2025-06-03T21:04:46Z</dcterms:created>
  <dcterms:modified xsi:type="dcterms:W3CDTF">2025-06-24T15:24:41Z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  <property fmtid="{D5CDD505-2E9C-101B-9397-08002B2CF9AE}" pid="3" name="MediaServiceImageTags">
    <vt:lpwstr/>
  </property>
</Properties>
</file>